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425" yWindow="-45" windowWidth="7455" windowHeight="9120" tabRatio="799" activeTab="4"/>
  </bookViews>
  <sheets>
    <sheet name="Dateneingabe" sheetId="1" r:id="rId1"/>
    <sheet name="Umrechnung" sheetId="14" state="hidden" r:id="rId2"/>
    <sheet name="Übersichtsblatt Ergebnisse" sheetId="18" r:id="rId3"/>
    <sheet name="Erlöse der Milchproduktion" sheetId="19" r:id="rId4"/>
    <sheet name="Vollkosten der Milchproduktion" sheetId="20" r:id="rId5"/>
  </sheets>
  <definedNames>
    <definedName name="_xlnm.Print_Titles" localSheetId="0">Dateneingabe!$25:$286</definedName>
    <definedName name="solver_adj" localSheetId="0" hidden="1">Dateneingabe!#REF!</definedName>
    <definedName name="solver_cvg" localSheetId="0" hidden="1">0.001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Dateneingabe!#REF!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2834000</definedName>
  </definedNames>
  <calcPr calcId="125725"/>
</workbook>
</file>

<file path=xl/calcChain.xml><?xml version="1.0" encoding="utf-8"?>
<calcChain xmlns="http://schemas.openxmlformats.org/spreadsheetml/2006/main">
  <c r="B42" i="20"/>
  <c r="B41"/>
  <c r="B38" i="18"/>
  <c r="B36"/>
  <c r="B31"/>
  <c r="B27"/>
  <c r="C27" s="1"/>
  <c r="B26"/>
  <c r="C26" s="1"/>
  <c r="B28"/>
  <c r="C28" s="1"/>
  <c r="B37" l="1"/>
  <c r="B40" s="1"/>
  <c r="B30"/>
  <c r="B29"/>
  <c r="B25"/>
  <c r="B24"/>
  <c r="B20"/>
  <c r="B19"/>
  <c r="B18"/>
  <c r="B17"/>
  <c r="B16"/>
  <c r="B15"/>
  <c r="B14"/>
  <c r="B13"/>
  <c r="B7"/>
  <c r="B6"/>
  <c r="B5"/>
  <c r="B4"/>
  <c r="B3"/>
  <c r="B8" l="1"/>
  <c r="B21"/>
  <c r="B32"/>
  <c r="B33" i="20"/>
  <c r="C33" s="1"/>
  <c r="D33" s="1"/>
  <c r="E33" s="1"/>
  <c r="E12" i="14"/>
  <c r="C17"/>
  <c r="E13"/>
  <c r="C18"/>
  <c r="E10"/>
  <c r="E11"/>
  <c r="E21"/>
  <c r="D25"/>
  <c r="E61"/>
  <c r="E104" s="1"/>
  <c r="C80"/>
  <c r="E80" s="1"/>
  <c r="C81"/>
  <c r="E81" s="1"/>
  <c r="C82"/>
  <c r="E82" s="1"/>
  <c r="C83"/>
  <c r="E83" s="1"/>
  <c r="C84"/>
  <c r="E84" s="1"/>
  <c r="C85"/>
  <c r="E85" s="1"/>
  <c r="E88"/>
  <c r="E107" s="1"/>
  <c r="E110" s="1"/>
  <c r="C46"/>
  <c r="I46" s="1"/>
  <c r="C47"/>
  <c r="G47" s="1"/>
  <c r="C48"/>
  <c r="I48" s="1"/>
  <c r="C49"/>
  <c r="G49" s="1"/>
  <c r="C35"/>
  <c r="I35" s="1"/>
  <c r="C27"/>
  <c r="I27" s="1"/>
  <c r="C28"/>
  <c r="E28" s="1"/>
  <c r="C45"/>
  <c r="I45" s="1"/>
  <c r="C44"/>
  <c r="C66"/>
  <c r="F66" s="1"/>
  <c r="C67"/>
  <c r="C64"/>
  <c r="I64" s="1"/>
  <c r="C65"/>
  <c r="F65" s="1"/>
  <c r="C68"/>
  <c r="H68" s="1"/>
  <c r="C69"/>
  <c r="I69" s="1"/>
  <c r="C70"/>
  <c r="C55"/>
  <c r="F55" s="1"/>
  <c r="C56"/>
  <c r="I56" s="1"/>
  <c r="C57"/>
  <c r="F57" s="1"/>
  <c r="C58"/>
  <c r="I58" s="1"/>
  <c r="I61"/>
  <c r="C62"/>
  <c r="G62" s="1"/>
  <c r="I88"/>
  <c r="I107" s="1"/>
  <c r="I110" s="1"/>
  <c r="I13"/>
  <c r="I99" s="1"/>
  <c r="I12"/>
  <c r="I98" s="1"/>
  <c r="C75"/>
  <c r="E75" s="1"/>
  <c r="C76"/>
  <c r="I80"/>
  <c r="I81"/>
  <c r="I82"/>
  <c r="I83"/>
  <c r="I84"/>
  <c r="I85"/>
  <c r="I21"/>
  <c r="I103" s="1"/>
  <c r="I10"/>
  <c r="I11"/>
  <c r="I101" s="1"/>
  <c r="F48"/>
  <c r="C31"/>
  <c r="F31" s="1"/>
  <c r="C38"/>
  <c r="G38" s="1"/>
  <c r="C53"/>
  <c r="G53" s="1"/>
  <c r="C54"/>
  <c r="F54" s="1"/>
  <c r="F58"/>
  <c r="C59"/>
  <c r="F59" s="1"/>
  <c r="C60"/>
  <c r="D60" s="1"/>
  <c r="C63"/>
  <c r="F63" s="1"/>
  <c r="C71"/>
  <c r="F88"/>
  <c r="F107" s="1"/>
  <c r="F110" s="1"/>
  <c r="F61"/>
  <c r="F104" s="1"/>
  <c r="F13"/>
  <c r="F12"/>
  <c r="F98" s="1"/>
  <c r="F81"/>
  <c r="F83"/>
  <c r="F21"/>
  <c r="F10"/>
  <c r="F11"/>
  <c r="E64"/>
  <c r="E67"/>
  <c r="E69"/>
  <c r="E46"/>
  <c r="E48"/>
  <c r="E35"/>
  <c r="E31"/>
  <c r="C30"/>
  <c r="E45"/>
  <c r="C37"/>
  <c r="E37" s="1"/>
  <c r="C39"/>
  <c r="E39" s="1"/>
  <c r="C41"/>
  <c r="E41" s="1"/>
  <c r="E44"/>
  <c r="C29"/>
  <c r="D29" s="1"/>
  <c r="E79" i="1"/>
  <c r="E80"/>
  <c r="D45" i="14"/>
  <c r="C36"/>
  <c r="D36" s="1"/>
  <c r="C40"/>
  <c r="D40" s="1"/>
  <c r="C42"/>
  <c r="D42" s="1"/>
  <c r="C43"/>
  <c r="D43" s="1"/>
  <c r="D46"/>
  <c r="D48"/>
  <c r="D35"/>
  <c r="C34"/>
  <c r="D34" s="1"/>
  <c r="D54"/>
  <c r="D59"/>
  <c r="D61"/>
  <c r="D104" s="1"/>
  <c r="D63"/>
  <c r="D65"/>
  <c r="D67"/>
  <c r="D69"/>
  <c r="D75"/>
  <c r="C72"/>
  <c r="C73"/>
  <c r="I23"/>
  <c r="I60"/>
  <c r="E23"/>
  <c r="E81" i="1"/>
  <c r="E82"/>
  <c r="D12" i="14"/>
  <c r="D98" s="1"/>
  <c r="D13"/>
  <c r="D10"/>
  <c r="D11"/>
  <c r="D21"/>
  <c r="D81"/>
  <c r="D83"/>
  <c r="D85"/>
  <c r="D88"/>
  <c r="D107" s="1"/>
  <c r="D110" s="1"/>
  <c r="D23"/>
  <c r="H70"/>
  <c r="H75"/>
  <c r="C12"/>
  <c r="C13"/>
  <c r="C10"/>
  <c r="G10"/>
  <c r="G12"/>
  <c r="H10"/>
  <c r="H12"/>
  <c r="G11"/>
  <c r="G13"/>
  <c r="H11"/>
  <c r="H13"/>
  <c r="C32"/>
  <c r="D32" s="1"/>
  <c r="D4"/>
  <c r="D3"/>
  <c r="C4"/>
  <c r="C5"/>
  <c r="C6"/>
  <c r="C7"/>
  <c r="C3"/>
  <c r="A38" i="18"/>
  <c r="C38" i="1"/>
  <c r="G21" i="14"/>
  <c r="G81"/>
  <c r="G83"/>
  <c r="G85"/>
  <c r="G84"/>
  <c r="G88"/>
  <c r="G107" s="1"/>
  <c r="G110" s="1"/>
  <c r="G61"/>
  <c r="G104" s="1"/>
  <c r="H21"/>
  <c r="H80"/>
  <c r="H81"/>
  <c r="H82"/>
  <c r="H83"/>
  <c r="H84"/>
  <c r="H88"/>
  <c r="H107" s="1"/>
  <c r="H110" s="1"/>
  <c r="H61"/>
  <c r="H104" s="1"/>
  <c r="C106"/>
  <c r="C107"/>
  <c r="C110" s="1"/>
  <c r="C16"/>
  <c r="C15"/>
  <c r="H44"/>
  <c r="F44"/>
  <c r="C74"/>
  <c r="G71"/>
  <c r="C61"/>
  <c r="F23"/>
  <c r="G23"/>
  <c r="H23"/>
  <c r="C21"/>
  <c r="C11"/>
  <c r="G16" s="1"/>
  <c r="C91"/>
  <c r="E91" s="1"/>
  <c r="C92"/>
  <c r="D92" s="1"/>
  <c r="C93"/>
  <c r="G93" s="1"/>
  <c r="C94"/>
  <c r="D94" s="1"/>
  <c r="C95"/>
  <c r="E95" s="1"/>
  <c r="C90"/>
  <c r="E90" s="1"/>
  <c r="H54"/>
  <c r="H58"/>
  <c r="H59"/>
  <c r="G60"/>
  <c r="H62"/>
  <c r="G63"/>
  <c r="H63"/>
  <c r="G65"/>
  <c r="I65"/>
  <c r="H66"/>
  <c r="H67"/>
  <c r="G69"/>
  <c r="H69"/>
  <c r="I53"/>
  <c r="F28"/>
  <c r="H28"/>
  <c r="F29"/>
  <c r="F30"/>
  <c r="G30"/>
  <c r="I30"/>
  <c r="I31"/>
  <c r="H32"/>
  <c r="C33"/>
  <c r="D33" s="1"/>
  <c r="E34"/>
  <c r="G34"/>
  <c r="I34"/>
  <c r="F35"/>
  <c r="G35"/>
  <c r="H35"/>
  <c r="E36"/>
  <c r="F36"/>
  <c r="G36"/>
  <c r="H36"/>
  <c r="I36"/>
  <c r="G37"/>
  <c r="I37"/>
  <c r="I39"/>
  <c r="G41"/>
  <c r="I41"/>
  <c r="F42"/>
  <c r="H42"/>
  <c r="E43"/>
  <c r="I43"/>
  <c r="H45"/>
  <c r="G46"/>
  <c r="H46"/>
  <c r="G48"/>
  <c r="H48"/>
  <c r="F27"/>
  <c r="C88"/>
  <c r="C50"/>
  <c r="C25"/>
  <c r="C22"/>
  <c r="C23"/>
  <c r="C20"/>
  <c r="C73" i="1"/>
  <c r="C65"/>
  <c r="F103" i="14" l="1"/>
  <c r="B34" i="18"/>
  <c r="E77" i="1"/>
  <c r="G94" i="14"/>
  <c r="G56"/>
  <c r="I63"/>
  <c r="H27"/>
  <c r="G45"/>
  <c r="G43"/>
  <c r="H40"/>
  <c r="G39"/>
  <c r="F32"/>
  <c r="G31"/>
  <c r="H29"/>
  <c r="G64"/>
  <c r="H56"/>
  <c r="I54"/>
  <c r="G54"/>
  <c r="G92"/>
  <c r="H103"/>
  <c r="G82"/>
  <c r="G80"/>
  <c r="H100"/>
  <c r="F75"/>
  <c r="H31"/>
  <c r="D84"/>
  <c r="D82"/>
  <c r="D80"/>
  <c r="D99"/>
  <c r="D113" s="1"/>
  <c r="D56"/>
  <c r="D27"/>
  <c r="D31"/>
  <c r="E56"/>
  <c r="F84"/>
  <c r="F82"/>
  <c r="F80"/>
  <c r="F99"/>
  <c r="F113" s="1"/>
  <c r="F56"/>
  <c r="F45"/>
  <c r="I100"/>
  <c r="E98"/>
  <c r="I94"/>
  <c r="E94"/>
  <c r="H90"/>
  <c r="H94"/>
  <c r="F94"/>
  <c r="I92"/>
  <c r="E92"/>
  <c r="H98"/>
  <c r="E99"/>
  <c r="E113" s="1"/>
  <c r="F46"/>
  <c r="C51"/>
  <c r="I38"/>
  <c r="D38"/>
  <c r="G33"/>
  <c r="D100"/>
  <c r="D101"/>
  <c r="F64"/>
  <c r="F69"/>
  <c r="E63"/>
  <c r="E59"/>
  <c r="E54"/>
  <c r="H57"/>
  <c r="I104"/>
  <c r="C104" s="1"/>
  <c r="E100"/>
  <c r="E101"/>
  <c r="C86"/>
  <c r="H85"/>
  <c r="H86" s="1"/>
  <c r="H106" s="1"/>
  <c r="H108" s="1"/>
  <c r="H109" s="1"/>
  <c r="F85"/>
  <c r="G91"/>
  <c r="G86"/>
  <c r="G106" s="1"/>
  <c r="G108" s="1"/>
  <c r="G109" s="1"/>
  <c r="D90"/>
  <c r="F90"/>
  <c r="G95"/>
  <c r="C108"/>
  <c r="C109" s="1"/>
  <c r="H101"/>
  <c r="G101"/>
  <c r="E103"/>
  <c r="G27"/>
  <c r="E27"/>
  <c r="H43"/>
  <c r="F43"/>
  <c r="I42"/>
  <c r="G42"/>
  <c r="E42"/>
  <c r="H41"/>
  <c r="F41"/>
  <c r="F40"/>
  <c r="H39"/>
  <c r="F39"/>
  <c r="H37"/>
  <c r="F37"/>
  <c r="H34"/>
  <c r="F34"/>
  <c r="I33"/>
  <c r="E33"/>
  <c r="I32"/>
  <c r="G32"/>
  <c r="E32"/>
  <c r="I29"/>
  <c r="G29"/>
  <c r="E29"/>
  <c r="G28"/>
  <c r="G66"/>
  <c r="H65"/>
  <c r="H64"/>
  <c r="H60"/>
  <c r="I59"/>
  <c r="G59"/>
  <c r="G58"/>
  <c r="I90"/>
  <c r="G90"/>
  <c r="I95"/>
  <c r="H92"/>
  <c r="F92"/>
  <c r="I91"/>
  <c r="H99"/>
  <c r="G103"/>
  <c r="D103"/>
  <c r="D64"/>
  <c r="D58"/>
  <c r="D41"/>
  <c r="D39"/>
  <c r="D37"/>
  <c r="E65"/>
  <c r="E58"/>
  <c r="F100"/>
  <c r="D93"/>
  <c r="F93"/>
  <c r="H93"/>
  <c r="F71"/>
  <c r="E71"/>
  <c r="D71"/>
  <c r="H71"/>
  <c r="F53"/>
  <c r="D53"/>
  <c r="F38"/>
  <c r="E38"/>
  <c r="I76"/>
  <c r="E76"/>
  <c r="D76"/>
  <c r="F76"/>
  <c r="H76"/>
  <c r="I57"/>
  <c r="D57"/>
  <c r="G57"/>
  <c r="I55"/>
  <c r="D55"/>
  <c r="G55"/>
  <c r="I70"/>
  <c r="F70"/>
  <c r="I68"/>
  <c r="F68"/>
  <c r="I67"/>
  <c r="F67"/>
  <c r="I49"/>
  <c r="F49"/>
  <c r="E49"/>
  <c r="D49"/>
  <c r="I47"/>
  <c r="F47"/>
  <c r="E47"/>
  <c r="D47"/>
  <c r="D95"/>
  <c r="F95"/>
  <c r="H95"/>
  <c r="D91"/>
  <c r="F91"/>
  <c r="H91"/>
  <c r="G100"/>
  <c r="G98"/>
  <c r="E30"/>
  <c r="D30"/>
  <c r="H30"/>
  <c r="F60"/>
  <c r="E60"/>
  <c r="I75"/>
  <c r="G75"/>
  <c r="I62"/>
  <c r="F62"/>
  <c r="E62"/>
  <c r="D62"/>
  <c r="I66"/>
  <c r="E66"/>
  <c r="D66"/>
  <c r="I44"/>
  <c r="G44"/>
  <c r="D44"/>
  <c r="I28"/>
  <c r="D28"/>
  <c r="G15"/>
  <c r="C78"/>
  <c r="H49"/>
  <c r="H47"/>
  <c r="I40"/>
  <c r="G40"/>
  <c r="E40"/>
  <c r="H38"/>
  <c r="H33"/>
  <c r="F33"/>
  <c r="H53"/>
  <c r="G70"/>
  <c r="G68"/>
  <c r="G67"/>
  <c r="H55"/>
  <c r="I93"/>
  <c r="E93"/>
  <c r="I71"/>
  <c r="G99"/>
  <c r="G76"/>
  <c r="D86"/>
  <c r="D106" s="1"/>
  <c r="D108" s="1"/>
  <c r="D109" s="1"/>
  <c r="D70"/>
  <c r="D68"/>
  <c r="E70"/>
  <c r="E68"/>
  <c r="E57"/>
  <c r="E55"/>
  <c r="E53"/>
  <c r="F101"/>
  <c r="I86"/>
  <c r="I106" s="1"/>
  <c r="I108" s="1"/>
  <c r="I109" s="1"/>
  <c r="I113"/>
  <c r="E86"/>
  <c r="E106" s="1"/>
  <c r="E108" s="1"/>
  <c r="E109" s="1"/>
  <c r="B42" i="18" l="1"/>
  <c r="B49" s="1"/>
  <c r="B54" s="1"/>
  <c r="B45"/>
  <c r="B53" s="1"/>
  <c r="C4"/>
  <c r="C13"/>
  <c r="C17"/>
  <c r="B37" i="20" s="1"/>
  <c r="C37" s="1"/>
  <c r="D37" s="1"/>
  <c r="E37" s="1"/>
  <c r="C24" i="18"/>
  <c r="C31"/>
  <c r="C38"/>
  <c r="B43" i="20" s="1"/>
  <c r="C43" s="1"/>
  <c r="C7" i="18"/>
  <c r="E39" i="19" s="1"/>
  <c r="C16" i="18"/>
  <c r="B36" i="20" s="1"/>
  <c r="C36" s="1"/>
  <c r="D36" s="1"/>
  <c r="E36" s="1"/>
  <c r="C20" i="18"/>
  <c r="C30"/>
  <c r="C42" i="20"/>
  <c r="C3" i="18"/>
  <c r="C6"/>
  <c r="C15"/>
  <c r="B35" i="20" s="1"/>
  <c r="C35" s="1"/>
  <c r="D35" s="1"/>
  <c r="E35" s="1"/>
  <c r="C19" i="18"/>
  <c r="C29"/>
  <c r="B40" i="20" s="1"/>
  <c r="C40" s="1"/>
  <c r="D40" s="1"/>
  <c r="C37" i="18"/>
  <c r="C5"/>
  <c r="C14"/>
  <c r="B34" i="20" s="1"/>
  <c r="C34" s="1"/>
  <c r="D34" s="1"/>
  <c r="E34" s="1"/>
  <c r="C18" i="18"/>
  <c r="C25"/>
  <c r="C36"/>
  <c r="C41" i="20" s="1"/>
  <c r="F51" i="14"/>
  <c r="G113"/>
  <c r="H113"/>
  <c r="F86"/>
  <c r="F106" s="1"/>
  <c r="F108" s="1"/>
  <c r="F109" s="1"/>
  <c r="F112" s="1"/>
  <c r="F114" s="1"/>
  <c r="C98"/>
  <c r="H112"/>
  <c r="H114" s="1"/>
  <c r="G51"/>
  <c r="H51"/>
  <c r="G112"/>
  <c r="C100"/>
  <c r="C103"/>
  <c r="D51"/>
  <c r="I112"/>
  <c r="I114" s="1"/>
  <c r="C101"/>
  <c r="I51"/>
  <c r="E112"/>
  <c r="E114" s="1"/>
  <c r="D112"/>
  <c r="D114" s="1"/>
  <c r="E51"/>
  <c r="C99"/>
  <c r="C21" i="18" l="1"/>
  <c r="C32"/>
  <c r="B44" i="20"/>
  <c r="C40" i="18"/>
  <c r="C40" i="19"/>
  <c r="C41"/>
  <c r="C39"/>
  <c r="B38" i="20"/>
  <c r="C38" s="1"/>
  <c r="D38" s="1"/>
  <c r="E38" s="1"/>
  <c r="D39" i="19"/>
  <c r="D40"/>
  <c r="B40"/>
  <c r="B41"/>
  <c r="B39"/>
  <c r="B42"/>
  <c r="B39" i="20"/>
  <c r="C39" s="1"/>
  <c r="D39" s="1"/>
  <c r="G114" i="14"/>
  <c r="C8" i="18"/>
  <c r="C113" i="14"/>
  <c r="C112"/>
  <c r="C114" s="1"/>
  <c r="B46" i="18" l="1"/>
  <c r="C34"/>
  <c r="C42" s="1"/>
  <c r="B50" l="1"/>
</calcChain>
</file>

<file path=xl/sharedStrings.xml><?xml version="1.0" encoding="utf-8"?>
<sst xmlns="http://schemas.openxmlformats.org/spreadsheetml/2006/main" count="514" uniqueCount="216">
  <si>
    <t>Staatliche Zuwendungen</t>
  </si>
  <si>
    <t>Sonstige Erträge</t>
  </si>
  <si>
    <t>Direkte Kosten</t>
  </si>
  <si>
    <t>Viehzukauf</t>
  </si>
  <si>
    <t>Saatgut, PSM, Dünger, Sonst. Aufw. Bod.</t>
  </si>
  <si>
    <t>Tierarzt, Arzneien</t>
  </si>
  <si>
    <t>Besamung, Embryotransfer</t>
  </si>
  <si>
    <t>Lohnarbeit, Maschinenring</t>
  </si>
  <si>
    <t>Abschr./Aufw. Maschinen + Geräte</t>
  </si>
  <si>
    <t>Abschr./Aufw. Gebäude</t>
  </si>
  <si>
    <t>Treib- Schmierstoffe, Energie, Wasser</t>
  </si>
  <si>
    <t>Versicherungen</t>
  </si>
  <si>
    <t>Sonst. Kosten</t>
  </si>
  <si>
    <t>Summe Direkte Kosten</t>
  </si>
  <si>
    <t>Bestandsveränderungen</t>
  </si>
  <si>
    <t>Betriebsteuern</t>
  </si>
  <si>
    <t>Pachtland (Acker )</t>
  </si>
  <si>
    <t>Pachtland (Grünland)</t>
  </si>
  <si>
    <t>% Pacht - Acker</t>
  </si>
  <si>
    <t>% Pacht - Grünland</t>
  </si>
  <si>
    <t>% Kapitalzinsen - Boden</t>
  </si>
  <si>
    <t>Kalk. Pacht - Eignes Ackerland</t>
  </si>
  <si>
    <t>Kalk. Pacht - Eignes Grünland</t>
  </si>
  <si>
    <t>Lohnansatz - Familienarbeit</t>
  </si>
  <si>
    <t>Lohnansatz - Fremdarbeitskräfte</t>
  </si>
  <si>
    <t>Gesamtkapital (o.Bod. + Quot.)</t>
  </si>
  <si>
    <t>Verbindlichkeiten</t>
  </si>
  <si>
    <t>Eigenkapital</t>
  </si>
  <si>
    <t xml:space="preserve">  Sonst. Kapital (Imm. Anlagenwerte)</t>
  </si>
  <si>
    <t>Kapitalzinsen - Eigenkapital</t>
  </si>
  <si>
    <t>Kapitalzinsen - Fremdkapital</t>
  </si>
  <si>
    <t>% Kapitalzinsen - Eigenkap.</t>
  </si>
  <si>
    <t>% Kapitalzinsen - Fremdkap.</t>
  </si>
  <si>
    <t>Gesamtkosten für Produktionsf.</t>
  </si>
  <si>
    <t>Kosten für Boden (gezahlte + kalk. Pacht)</t>
  </si>
  <si>
    <t>Lohnansatz für Familienarbeit</t>
  </si>
  <si>
    <t>Lohnkosten für Fremdarbeitskräfte</t>
  </si>
  <si>
    <t>1.2 Period covered</t>
  </si>
  <si>
    <t>end</t>
  </si>
  <si>
    <t xml:space="preserve">  Quotenkauf - Milchquoten</t>
  </si>
  <si>
    <t xml:space="preserve">  Quotenkauf - Mutterkuhprämien</t>
  </si>
  <si>
    <t>Leistungen gesamt</t>
  </si>
  <si>
    <t>Kosten für Produktionsf. (eigen)</t>
  </si>
  <si>
    <t>Kosten für Produktionsf. (fremd)</t>
  </si>
  <si>
    <t>Ackerland</t>
  </si>
  <si>
    <t>kg</t>
  </si>
  <si>
    <t>1.8 Lohnansatz</t>
  </si>
  <si>
    <t>Qualifizierte Arbeitskraft</t>
  </si>
  <si>
    <t xml:space="preserve">1.9 Output aus der Gewinn- und Verlustrechnung </t>
  </si>
  <si>
    <t>Unternehmensertrag</t>
  </si>
  <si>
    <t>1.10 Input aus der Gewinn- und Verlustrechnung</t>
  </si>
  <si>
    <t xml:space="preserve">  Futtermittel</t>
  </si>
  <si>
    <t xml:space="preserve">  Saat- und Pflanzgut</t>
  </si>
  <si>
    <t xml:space="preserve">  Pflanzenschutz</t>
  </si>
  <si>
    <t xml:space="preserve">  Düngemittel</t>
  </si>
  <si>
    <t xml:space="preserve">  Sonst. Aufwand Bodenprod.</t>
  </si>
  <si>
    <t xml:space="preserve">  Tierarzt, Arzneien</t>
  </si>
  <si>
    <t xml:space="preserve">  Besamung, Embryotransfer</t>
  </si>
  <si>
    <t xml:space="preserve">  Löhne</t>
  </si>
  <si>
    <t xml:space="preserve">  Treib-, Schmierstoffe, Energie, Wasser</t>
  </si>
  <si>
    <t xml:space="preserve">  Viehzukauf</t>
  </si>
  <si>
    <t xml:space="preserve">  Abschr.Maschinen &amp; Geräte</t>
  </si>
  <si>
    <t xml:space="preserve">  Aufwand Maschinen &amp; Geräte</t>
  </si>
  <si>
    <t xml:space="preserve">  Abschr. Gebäude</t>
  </si>
  <si>
    <t xml:space="preserve">  Aufwand Gebäude</t>
  </si>
  <si>
    <t xml:space="preserve">  Betriebsversicherungen</t>
  </si>
  <si>
    <t xml:space="preserve">  Betriebssteuern</t>
  </si>
  <si>
    <t xml:space="preserve">  Sonstiger Betriebsaufwand</t>
  </si>
  <si>
    <t xml:space="preserve">  Aufwand Viehhaltg  -Tierarzt, Arzn., Sperma</t>
  </si>
  <si>
    <t xml:space="preserve">  Zinsaufwand</t>
  </si>
  <si>
    <t xml:space="preserve">  Pacht-, Mietaufwand</t>
  </si>
  <si>
    <t xml:space="preserve">  Quotenpacht</t>
  </si>
  <si>
    <t xml:space="preserve">  Abschr. Quoten</t>
  </si>
  <si>
    <t xml:space="preserve">  Extraordinärer Input</t>
  </si>
  <si>
    <t xml:space="preserve">Unternehmensaufwand </t>
  </si>
  <si>
    <t xml:space="preserve">  Ertrag Getreide</t>
  </si>
  <si>
    <t xml:space="preserve">  Ertrag Futterbau</t>
  </si>
  <si>
    <t xml:space="preserve">  Ertrag Milch</t>
  </si>
  <si>
    <t xml:space="preserve">  Ertrag Rindvieh</t>
  </si>
  <si>
    <t xml:space="preserve">  Ertrag Lohnarbeit</t>
  </si>
  <si>
    <t xml:space="preserve">  Staatliche Zuwendungen</t>
  </si>
  <si>
    <t xml:space="preserve">  Pachtertrag (Quoten, Land, …)</t>
  </si>
  <si>
    <t xml:space="preserve">  Bilanz - Mehrwertsteuer</t>
  </si>
  <si>
    <t xml:space="preserve">  Sonstiger Betriebsertrag</t>
  </si>
  <si>
    <t xml:space="preserve">  Extraordinärer Ertrag (Forst, Jagd, etc.)</t>
  </si>
  <si>
    <t xml:space="preserve">  Aufw. Lohnarbeit, Maschinenmiete</t>
  </si>
  <si>
    <t xml:space="preserve">  Bestandsveränd. Milchkühe</t>
  </si>
  <si>
    <t xml:space="preserve">  Bestandsveränd. Mastbullen</t>
  </si>
  <si>
    <t xml:space="preserve">  Bestandsveränd. Mutterkühe</t>
  </si>
  <si>
    <t>1.11 Betriebskapital (Bilanz - Aktiva)</t>
  </si>
  <si>
    <t xml:space="preserve">  Viehvermögen</t>
  </si>
  <si>
    <t xml:space="preserve">  Maschinen, Geräte</t>
  </si>
  <si>
    <t xml:space="preserve">  Wirtschaftsgebäude, Bauliche Anlagen</t>
  </si>
  <si>
    <t xml:space="preserve">  Beteiligungen</t>
  </si>
  <si>
    <t xml:space="preserve">  Umlaufvermögen</t>
  </si>
  <si>
    <t xml:space="preserve">  Sonst. Kapital</t>
  </si>
  <si>
    <t>Milch</t>
  </si>
  <si>
    <t>Mastbullen</t>
  </si>
  <si>
    <t>Mutterkühe</t>
  </si>
  <si>
    <t>Ackerbau</t>
  </si>
  <si>
    <t>Betriebszweige</t>
  </si>
  <si>
    <t>Betriebsvermögen</t>
  </si>
  <si>
    <t>1.13 Investitionen</t>
  </si>
  <si>
    <t xml:space="preserve">  Total Investitionen (ohne Land &amp; Quote)</t>
  </si>
  <si>
    <t xml:space="preserve">  Gebäude</t>
  </si>
  <si>
    <t xml:space="preserve">  Maschinen &amp; Geräte</t>
  </si>
  <si>
    <t xml:space="preserve">  Boden &amp; Bodenverbesserungen</t>
  </si>
  <si>
    <t xml:space="preserve">  Verkaufte Milch</t>
  </si>
  <si>
    <t xml:space="preserve">  Milch verfüttert (im Betriebszweig Milch)</t>
  </si>
  <si>
    <t xml:space="preserve">  Milch verfüttert (in anderen Betriebszweigen)</t>
  </si>
  <si>
    <t xml:space="preserve">  Milchverkauf Direktvermarktung &amp; Eigenverbrauch</t>
  </si>
  <si>
    <t xml:space="preserve">  Milchverkauf nach Weiterverarbeitung </t>
  </si>
  <si>
    <t>1.14 Verkauf von Milch &amp; Vieh</t>
  </si>
  <si>
    <t xml:space="preserve">No. </t>
  </si>
  <si>
    <t>txt</t>
  </si>
  <si>
    <t>month year</t>
  </si>
  <si>
    <t xml:space="preserve">kg </t>
  </si>
  <si>
    <t>ha</t>
  </si>
  <si>
    <t>Region</t>
  </si>
  <si>
    <t xml:space="preserve">  Aufwand Nebenbetriebe</t>
  </si>
  <si>
    <t>Allgemeine Kosten</t>
  </si>
  <si>
    <t>Summe Allgemeine Kosten</t>
  </si>
  <si>
    <t>Betriebswirtschaftlicher Gewinn = Ertrag - Aufwand</t>
  </si>
  <si>
    <t xml:space="preserve">  Bestandsveränd. Feldinventar</t>
  </si>
  <si>
    <t>Betrieb</t>
  </si>
  <si>
    <t>Gesamtkosten für Produktionsfaktoren</t>
  </si>
  <si>
    <t xml:space="preserve">  Bestandsveränd. Rinder (Mutterk.)</t>
  </si>
  <si>
    <t xml:space="preserve">  Bestandsveränd. Rinder (Milchk.)</t>
  </si>
  <si>
    <t>Mastschweine</t>
  </si>
  <si>
    <t>Zuchtsauen</t>
  </si>
  <si>
    <t>LUF, Std.</t>
  </si>
  <si>
    <t>LUF/ha</t>
  </si>
  <si>
    <t>AK</t>
  </si>
  <si>
    <t xml:space="preserve">LUF/Jahresende </t>
  </si>
  <si>
    <t>1.12 Verbindlichkeiten des Betriebes</t>
  </si>
  <si>
    <t>Verbindlichkeiten am Jahresende</t>
  </si>
  <si>
    <t>LUF/ Jahr</t>
  </si>
  <si>
    <t xml:space="preserve">  Bestandsveränd. Mastschweine</t>
  </si>
  <si>
    <t xml:space="preserve">  Bestandsveränd. Ferkel</t>
  </si>
  <si>
    <t xml:space="preserve">  Ertrag Fresser</t>
  </si>
  <si>
    <t xml:space="preserve">  Ertrag Ferkel</t>
  </si>
  <si>
    <t xml:space="preserve">  Ertrag Mastschweine</t>
  </si>
  <si>
    <t xml:space="preserve">  Ertrag sonst. Schweine</t>
  </si>
  <si>
    <t xml:space="preserve">  Bestandsveränd. Fresser</t>
  </si>
  <si>
    <t>Lohn/Jahr</t>
  </si>
  <si>
    <t>Lohn/Stunde</t>
  </si>
  <si>
    <t xml:space="preserve">  - Payments of the cooperative</t>
  </si>
  <si>
    <t>Grünland</t>
  </si>
  <si>
    <t>Vollkostenberechnung der einzelnen Produktionsrichtungen eines Betriebes</t>
  </si>
  <si>
    <t>1. Ökonomische Daten aus der Buchführung</t>
  </si>
  <si>
    <t>%</t>
  </si>
  <si>
    <t xml:space="preserve">Land  </t>
  </si>
  <si>
    <t>Analysejahr</t>
  </si>
  <si>
    <t>1.6 Aktuelle Landpreise</t>
  </si>
  <si>
    <t>1.5 Bodennutzung</t>
  </si>
  <si>
    <t>Kauf - Ackerland</t>
  </si>
  <si>
    <t>Kauf - Grünland</t>
  </si>
  <si>
    <t>Pacht - Ackerland</t>
  </si>
  <si>
    <t>Pacht - Grünland</t>
  </si>
  <si>
    <t>1.7 Arbeitskräfte</t>
  </si>
  <si>
    <t>Familienarbeitskräfte</t>
  </si>
  <si>
    <t>Std./Jahr</t>
  </si>
  <si>
    <t>Fremdarbeitskräfte</t>
  </si>
  <si>
    <t>EUR</t>
  </si>
  <si>
    <t>Sonst. Aufwand Viehhaltung</t>
  </si>
  <si>
    <t>EUR/ha</t>
  </si>
  <si>
    <t>EUR, Std.</t>
  </si>
  <si>
    <t>EUR/ Jahr</t>
  </si>
  <si>
    <t xml:space="preserve">EUR/Jahresende </t>
  </si>
  <si>
    <t xml:space="preserve">  Extraordinärer Ertrag </t>
  </si>
  <si>
    <t xml:space="preserve">  Sonstiger Betriebsertrag  (+Forst, Jagd, etc.)</t>
  </si>
  <si>
    <t>Fleisch</t>
  </si>
  <si>
    <t xml:space="preserve">   Betriebszweig Milchproduktion</t>
  </si>
  <si>
    <t xml:space="preserve">   Betriebszweig Milchkühe</t>
  </si>
  <si>
    <t>pro 100 kg FCM</t>
  </si>
  <si>
    <t>FCM=</t>
  </si>
  <si>
    <t>Futtermittel - Zukauf</t>
  </si>
  <si>
    <t xml:space="preserve">   pro 100 kg FCM</t>
  </si>
  <si>
    <t>Verwertung der Arbeitsstunden</t>
  </si>
  <si>
    <t xml:space="preserve"> EUR</t>
  </si>
  <si>
    <t>Unternehmergewinn = Betr.wirt. Gew. - Oppkost. für eigne Fakt. (Arbeit, Kapital, Land)</t>
  </si>
  <si>
    <t>Betriebszweig Milchproduktion</t>
  </si>
  <si>
    <t>Erlöse (€)</t>
  </si>
  <si>
    <t>Kosten (€)</t>
  </si>
  <si>
    <t>Staatl. Zuwendungen</t>
  </si>
  <si>
    <t>Sonst. Erträge</t>
  </si>
  <si>
    <t>Gesamtleistung</t>
  </si>
  <si>
    <t>Milcherlös</t>
  </si>
  <si>
    <t>Milch &amp; Fleisch</t>
  </si>
  <si>
    <t>ohne staatl. Zuwendungen</t>
  </si>
  <si>
    <t>Kosten für Kapital (1,5% EK, 3% FK)</t>
  </si>
  <si>
    <t>Abschr./Aufw. Maschinen + Gebäude</t>
  </si>
  <si>
    <t>Sonst. Spezialkosten</t>
  </si>
  <si>
    <t>Versicherungen, Steuern, Sonst. Kosten</t>
  </si>
  <si>
    <t>Vollkosten</t>
  </si>
  <si>
    <t>ohne Fam.-AK</t>
  </si>
  <si>
    <t>Spezialk. + Afa</t>
  </si>
  <si>
    <t>nur Spezialkosten</t>
  </si>
  <si>
    <t>Kosten gesamt</t>
  </si>
  <si>
    <t xml:space="preserve">Landw. Fläche welche für den </t>
  </si>
  <si>
    <t>Betriebszweig Milch genutzt wird</t>
  </si>
  <si>
    <t>Arbeitsstunden welche für die Milch-</t>
  </si>
  <si>
    <t>produktion anfallen</t>
  </si>
  <si>
    <t xml:space="preserve">  Inhaltsstoffe (Fett)</t>
  </si>
  <si>
    <t>1. Spalte gesamter monetärer</t>
  </si>
  <si>
    <t>Betrag</t>
  </si>
  <si>
    <t>2.Spalte prozentualer Anteil</t>
  </si>
  <si>
    <t>welcher dem Zweig Milch-</t>
  </si>
  <si>
    <t>produktion anzurechnen ist</t>
  </si>
  <si>
    <t xml:space="preserve">   je eingesetzter Arbeitsstunde (Familien-AK) Grundkosten</t>
  </si>
  <si>
    <t>Lohnkosten für Fremdarbeitskraft</t>
  </si>
  <si>
    <t>gezahlte Pacht</t>
  </si>
  <si>
    <t>Kosten für Boden (kalk. Pacht)</t>
  </si>
  <si>
    <t xml:space="preserve">   je eingesetzter Arbeitsstunde (Familien-AK) Gesamtkosten</t>
  </si>
  <si>
    <t xml:space="preserve">Grundkosten </t>
  </si>
  <si>
    <t>gezahlte Zinsen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</si>
</sst>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[$-407]mmm/\ yy;@"/>
  </numFmts>
  <fonts count="13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</font>
    <font>
      <sz val="8"/>
      <name val="Times New Roman"/>
      <family val="1"/>
    </font>
    <font>
      <b/>
      <sz val="12"/>
      <color indexed="12"/>
      <name val="Times New Roman"/>
      <family val="1"/>
    </font>
    <font>
      <b/>
      <sz val="8"/>
      <name val="Times New Roman"/>
      <family val="1"/>
    </font>
    <font>
      <b/>
      <sz val="16"/>
      <color indexed="10"/>
      <name val="Times New Roman"/>
      <family val="1"/>
    </font>
    <font>
      <b/>
      <sz val="16"/>
      <color indexed="8"/>
      <name val="Times New Roman"/>
      <family val="1"/>
    </font>
    <font>
      <sz val="8"/>
      <name val="Arial"/>
    </font>
    <font>
      <b/>
      <u/>
      <sz val="10"/>
      <name val="Times New Roman"/>
      <family val="1"/>
    </font>
    <font>
      <u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medium">
        <color indexed="64"/>
      </bottom>
      <diagonal/>
    </border>
    <border>
      <left style="thin">
        <color indexed="1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Fill="1"/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0" fontId="5" fillId="0" borderId="4" xfId="0" applyFont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3" fontId="2" fillId="2" borderId="16" xfId="0" applyNumberFormat="1" applyFont="1" applyFill="1" applyBorder="1" applyAlignment="1">
      <alignment horizontal="center"/>
    </xf>
    <xf numFmtId="3" fontId="2" fillId="2" borderId="17" xfId="0" applyNumberFormat="1" applyFont="1" applyFill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3" fontId="2" fillId="2" borderId="19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3" fontId="2" fillId="2" borderId="21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3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5" fillId="2" borderId="1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21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11" fillId="0" borderId="0" xfId="0" applyFont="1"/>
    <xf numFmtId="3" fontId="2" fillId="0" borderId="0" xfId="0" applyNumberFormat="1" applyFont="1" applyBorder="1"/>
    <xf numFmtId="3" fontId="1" fillId="0" borderId="0" xfId="0" applyNumberFormat="1" applyFont="1" applyAlignment="1">
      <alignment horizontal="right"/>
    </xf>
    <xf numFmtId="3" fontId="0" fillId="4" borderId="7" xfId="0" applyNumberFormat="1" applyFill="1" applyBorder="1"/>
    <xf numFmtId="3" fontId="0" fillId="4" borderId="7" xfId="0" applyNumberFormat="1" applyFill="1" applyBorder="1" applyAlignment="1">
      <alignment horizontal="right"/>
    </xf>
    <xf numFmtId="3" fontId="0" fillId="4" borderId="18" xfId="0" applyNumberFormat="1" applyFill="1" applyBorder="1" applyAlignment="1">
      <alignment horizontal="right"/>
    </xf>
    <xf numFmtId="3" fontId="0" fillId="4" borderId="8" xfId="0" applyNumberFormat="1" applyFill="1" applyBorder="1" applyAlignment="1">
      <alignment horizontal="right"/>
    </xf>
    <xf numFmtId="3" fontId="0" fillId="4" borderId="18" xfId="0" applyNumberFormat="1" applyFill="1" applyBorder="1"/>
    <xf numFmtId="3" fontId="0" fillId="4" borderId="6" xfId="0" applyNumberFormat="1" applyFill="1" applyBorder="1"/>
    <xf numFmtId="0" fontId="2" fillId="2" borderId="13" xfId="0" applyFont="1" applyFill="1" applyBorder="1"/>
    <xf numFmtId="3" fontId="2" fillId="2" borderId="13" xfId="0" applyNumberFormat="1" applyFont="1" applyFill="1" applyBorder="1" applyAlignment="1">
      <alignment horizontal="right"/>
    </xf>
    <xf numFmtId="0" fontId="2" fillId="2" borderId="9" xfId="0" applyFont="1" applyFill="1" applyBorder="1"/>
    <xf numFmtId="3" fontId="2" fillId="2" borderId="9" xfId="0" applyNumberFormat="1" applyFont="1" applyFill="1" applyBorder="1" applyAlignment="1">
      <alignment horizontal="right"/>
    </xf>
    <xf numFmtId="0" fontId="2" fillId="2" borderId="11" xfId="0" applyFont="1" applyFill="1" applyBorder="1"/>
    <xf numFmtId="3" fontId="2" fillId="2" borderId="11" xfId="0" applyNumberFormat="1" applyFont="1" applyFill="1" applyBorder="1" applyAlignment="1">
      <alignment horizontal="right"/>
    </xf>
    <xf numFmtId="0" fontId="2" fillId="2" borderId="7" xfId="0" applyFont="1" applyFill="1" applyBorder="1"/>
    <xf numFmtId="0" fontId="2" fillId="2" borderId="18" xfId="0" applyFont="1" applyFill="1" applyBorder="1"/>
    <xf numFmtId="0" fontId="2" fillId="2" borderId="8" xfId="0" applyFont="1" applyFill="1" applyBorder="1"/>
    <xf numFmtId="0" fontId="0" fillId="0" borderId="0" xfId="0" quotePrefix="1"/>
    <xf numFmtId="0" fontId="0" fillId="3" borderId="18" xfId="0" applyFill="1" applyBorder="1"/>
    <xf numFmtId="0" fontId="1" fillId="2" borderId="18" xfId="0" applyFont="1" applyFill="1" applyBorder="1" applyAlignment="1">
      <alignment horizontal="center"/>
    </xf>
    <xf numFmtId="166" fontId="1" fillId="2" borderId="18" xfId="0" applyNumberFormat="1" applyFont="1" applyFill="1" applyBorder="1" applyAlignment="1">
      <alignment horizontal="center"/>
    </xf>
    <xf numFmtId="166" fontId="1" fillId="2" borderId="8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3" fontId="2" fillId="2" borderId="25" xfId="0" applyNumberFormat="1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/>
    </xf>
    <xf numFmtId="0" fontId="2" fillId="0" borderId="0" xfId="0" applyFont="1" applyFill="1"/>
    <xf numFmtId="4" fontId="2" fillId="0" borderId="0" xfId="0" applyNumberFormat="1" applyFont="1"/>
    <xf numFmtId="3" fontId="2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18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12" fillId="0" borderId="0" xfId="0" applyFont="1" applyBorder="1"/>
    <xf numFmtId="2" fontId="2" fillId="0" borderId="0" xfId="0" applyNumberFormat="1" applyFont="1" applyBorder="1"/>
    <xf numFmtId="1" fontId="2" fillId="0" borderId="0" xfId="0" applyNumberFormat="1" applyFont="1" applyBorder="1" applyAlignment="1">
      <alignment horizontal="left" indent="2"/>
    </xf>
    <xf numFmtId="0" fontId="1" fillId="6" borderId="13" xfId="0" applyFont="1" applyFill="1" applyBorder="1"/>
    <xf numFmtId="0" fontId="2" fillId="6" borderId="24" xfId="0" applyFont="1" applyFill="1" applyBorder="1"/>
    <xf numFmtId="0" fontId="2" fillId="6" borderId="14" xfId="0" applyFont="1" applyFill="1" applyBorder="1"/>
    <xf numFmtId="0" fontId="2" fillId="6" borderId="9" xfId="0" applyFont="1" applyFill="1" applyBorder="1"/>
    <xf numFmtId="3" fontId="2" fillId="6" borderId="0" xfId="0" applyNumberFormat="1" applyFont="1" applyFill="1" applyBorder="1"/>
    <xf numFmtId="0" fontId="2" fillId="6" borderId="10" xfId="0" applyFont="1" applyFill="1" applyBorder="1"/>
    <xf numFmtId="0" fontId="2" fillId="6" borderId="0" xfId="0" applyFont="1" applyFill="1" applyBorder="1"/>
    <xf numFmtId="0" fontId="1" fillId="6" borderId="9" xfId="0" applyFont="1" applyFill="1" applyBorder="1"/>
    <xf numFmtId="0" fontId="2" fillId="6" borderId="11" xfId="0" applyFont="1" applyFill="1" applyBorder="1"/>
    <xf numFmtId="3" fontId="2" fillId="6" borderId="25" xfId="0" applyNumberFormat="1" applyFont="1" applyFill="1" applyBorder="1"/>
    <xf numFmtId="0" fontId="2" fillId="6" borderId="12" xfId="0" applyFont="1" applyFill="1" applyBorder="1"/>
    <xf numFmtId="165" fontId="2" fillId="6" borderId="25" xfId="0" applyNumberFormat="1" applyFont="1" applyFill="1" applyBorder="1"/>
    <xf numFmtId="0" fontId="1" fillId="7" borderId="22" xfId="0" applyFont="1" applyFill="1" applyBorder="1"/>
    <xf numFmtId="3" fontId="1" fillId="7" borderId="23" xfId="0" applyNumberFormat="1" applyFont="1" applyFill="1" applyBorder="1" applyAlignment="1">
      <alignment horizontal="right"/>
    </xf>
    <xf numFmtId="164" fontId="1" fillId="7" borderId="15" xfId="0" applyNumberFormat="1" applyFont="1" applyFill="1" applyBorder="1" applyAlignment="1">
      <alignment horizontal="center"/>
    </xf>
    <xf numFmtId="0" fontId="1" fillId="7" borderId="0" xfId="0" applyFont="1" applyFill="1"/>
    <xf numFmtId="3" fontId="1" fillId="7" borderId="0" xfId="0" applyNumberFormat="1" applyFont="1" applyFill="1" applyAlignment="1">
      <alignment horizontal="right"/>
    </xf>
    <xf numFmtId="165" fontId="1" fillId="7" borderId="0" xfId="0" applyNumberFormat="1" applyFont="1" applyFill="1" applyBorder="1" applyAlignment="1">
      <alignment horizontal="center"/>
    </xf>
    <xf numFmtId="0" fontId="2" fillId="0" borderId="27" xfId="0" applyFont="1" applyBorder="1"/>
    <xf numFmtId="0" fontId="2" fillId="0" borderId="30" xfId="0" applyFont="1" applyBorder="1"/>
    <xf numFmtId="0" fontId="2" fillId="9" borderId="43" xfId="0" applyFont="1" applyFill="1" applyBorder="1"/>
    <xf numFmtId="0" fontId="2" fillId="9" borderId="27" xfId="0" applyFont="1" applyFill="1" applyBorder="1"/>
    <xf numFmtId="0" fontId="2" fillId="9" borderId="33" xfId="0" applyFont="1" applyFill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2" fillId="2" borderId="27" xfId="0" applyFont="1" applyFill="1" applyBorder="1"/>
    <xf numFmtId="0" fontId="2" fillId="2" borderId="31" xfId="0" applyFont="1" applyFill="1" applyBorder="1"/>
    <xf numFmtId="0" fontId="2" fillId="2" borderId="33" xfId="0" applyFont="1" applyFill="1" applyBorder="1"/>
    <xf numFmtId="0" fontId="2" fillId="2" borderId="43" xfId="0" applyFont="1" applyFill="1" applyBorder="1"/>
    <xf numFmtId="165" fontId="2" fillId="2" borderId="46" xfId="0" applyNumberFormat="1" applyFont="1" applyFill="1" applyBorder="1" applyAlignment="1">
      <alignment horizontal="center"/>
    </xf>
    <xf numFmtId="165" fontId="2" fillId="2" borderId="47" xfId="0" applyNumberFormat="1" applyFont="1" applyFill="1" applyBorder="1" applyAlignment="1">
      <alignment horizontal="center"/>
    </xf>
    <xf numFmtId="165" fontId="2" fillId="2" borderId="48" xfId="0" applyNumberFormat="1" applyFont="1" applyFill="1" applyBorder="1" applyAlignment="1">
      <alignment horizontal="center"/>
    </xf>
    <xf numFmtId="164" fontId="2" fillId="2" borderId="46" xfId="0" applyNumberFormat="1" applyFont="1" applyFill="1" applyBorder="1" applyAlignment="1">
      <alignment horizontal="center"/>
    </xf>
    <xf numFmtId="164" fontId="2" fillId="2" borderId="48" xfId="0" applyNumberFormat="1" applyFont="1" applyFill="1" applyBorder="1" applyAlignment="1">
      <alignment horizontal="center"/>
    </xf>
    <xf numFmtId="164" fontId="2" fillId="2" borderId="47" xfId="0" applyNumberFormat="1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/>
    </xf>
    <xf numFmtId="2" fontId="2" fillId="9" borderId="6" xfId="0" applyNumberFormat="1" applyFont="1" applyFill="1" applyBorder="1" applyAlignment="1" applyProtection="1">
      <alignment horizontal="center"/>
      <protection locked="0"/>
    </xf>
    <xf numFmtId="2" fontId="2" fillId="9" borderId="18" xfId="0" applyNumberFormat="1" applyFont="1" applyFill="1" applyBorder="1" applyAlignment="1" applyProtection="1">
      <alignment horizontal="center"/>
      <protection locked="0"/>
    </xf>
    <xf numFmtId="2" fontId="2" fillId="9" borderId="35" xfId="0" applyNumberFormat="1" applyFont="1" applyFill="1" applyBorder="1" applyAlignment="1" applyProtection="1">
      <alignment horizontal="center"/>
      <protection locked="0"/>
    </xf>
    <xf numFmtId="2" fontId="2" fillId="9" borderId="12" xfId="0" applyNumberFormat="1" applyFont="1" applyFill="1" applyBorder="1" applyAlignment="1" applyProtection="1">
      <alignment horizontal="center"/>
      <protection locked="0"/>
    </xf>
    <xf numFmtId="3" fontId="2" fillId="9" borderId="7" xfId="0" applyNumberFormat="1" applyFont="1" applyFill="1" applyBorder="1" applyAlignment="1" applyProtection="1">
      <alignment horizontal="center"/>
      <protection locked="0"/>
    </xf>
    <xf numFmtId="3" fontId="2" fillId="9" borderId="8" xfId="0" applyNumberFormat="1" applyFont="1" applyFill="1" applyBorder="1" applyAlignment="1" applyProtection="1">
      <alignment horizontal="center"/>
      <protection locked="0"/>
    </xf>
    <xf numFmtId="3" fontId="2" fillId="9" borderId="35" xfId="0" applyNumberFormat="1" applyFont="1" applyFill="1" applyBorder="1" applyAlignment="1" applyProtection="1">
      <alignment horizontal="center"/>
      <protection locked="0"/>
    </xf>
    <xf numFmtId="0" fontId="2" fillId="9" borderId="6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  <protection locked="0"/>
    </xf>
    <xf numFmtId="0" fontId="0" fillId="8" borderId="28" xfId="0" applyFill="1" applyBorder="1" applyProtection="1">
      <protection locked="0"/>
    </xf>
    <xf numFmtId="165" fontId="2" fillId="9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0" fontId="5" fillId="8" borderId="0" xfId="0" applyFont="1" applyFill="1" applyBorder="1" applyAlignment="1" applyProtection="1">
      <alignment horizontal="center"/>
      <protection locked="0"/>
    </xf>
    <xf numFmtId="3" fontId="2" fillId="8" borderId="18" xfId="0" applyNumberFormat="1" applyFont="1" applyFill="1" applyBorder="1" applyAlignment="1" applyProtection="1">
      <alignment horizontal="center"/>
      <protection locked="0"/>
    </xf>
    <xf numFmtId="3" fontId="2" fillId="9" borderId="15" xfId="0" applyNumberFormat="1" applyFont="1" applyFill="1" applyBorder="1" applyAlignment="1" applyProtection="1">
      <alignment horizontal="center"/>
      <protection locked="0"/>
    </xf>
    <xf numFmtId="3" fontId="2" fillId="8" borderId="7" xfId="0" applyNumberFormat="1" applyFont="1" applyFill="1" applyBorder="1" applyAlignment="1" applyProtection="1">
      <alignment horizontal="center"/>
      <protection locked="0"/>
    </xf>
    <xf numFmtId="3" fontId="2" fillId="9" borderId="1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3" fontId="2" fillId="9" borderId="18" xfId="0" applyNumberFormat="1" applyFont="1" applyFill="1" applyBorder="1" applyAlignment="1" applyProtection="1">
      <alignment horizontal="center"/>
      <protection locked="0"/>
    </xf>
    <xf numFmtId="4" fontId="2" fillId="9" borderId="18" xfId="0" applyNumberFormat="1" applyFont="1" applyFill="1" applyBorder="1" applyAlignment="1" applyProtection="1">
      <alignment horizontal="center"/>
      <protection locked="0"/>
    </xf>
    <xf numFmtId="0" fontId="5" fillId="9" borderId="8" xfId="0" applyFont="1" applyFill="1" applyBorder="1" applyAlignment="1" applyProtection="1">
      <alignment horizontal="left"/>
      <protection locked="0"/>
    </xf>
    <xf numFmtId="3" fontId="2" fillId="9" borderId="7" xfId="0" applyNumberFormat="1" applyFont="1" applyFill="1" applyBorder="1" applyAlignment="1" applyProtection="1">
      <alignment horizontal="right"/>
      <protection locked="0"/>
    </xf>
    <xf numFmtId="3" fontId="2" fillId="9" borderId="18" xfId="0" applyNumberFormat="1" applyFont="1" applyFill="1" applyBorder="1" applyAlignment="1" applyProtection="1">
      <alignment horizontal="right"/>
      <protection locked="0"/>
    </xf>
    <xf numFmtId="0" fontId="5" fillId="9" borderId="18" xfId="0" applyFont="1" applyFill="1" applyBorder="1" applyAlignment="1" applyProtection="1">
      <alignment horizontal="center"/>
      <protection locked="0"/>
    </xf>
    <xf numFmtId="3" fontId="5" fillId="9" borderId="18" xfId="0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3" fontId="2" fillId="9" borderId="8" xfId="0" applyNumberFormat="1" applyFont="1" applyFill="1" applyBorder="1" applyAlignment="1" applyProtection="1">
      <alignment horizontal="right"/>
      <protection locked="0"/>
    </xf>
    <xf numFmtId="0" fontId="5" fillId="9" borderId="8" xfId="0" applyFont="1" applyFill="1" applyBorder="1" applyAlignment="1" applyProtection="1">
      <alignment horizontal="center"/>
      <protection locked="0"/>
    </xf>
    <xf numFmtId="3" fontId="2" fillId="9" borderId="3" xfId="0" applyNumberFormat="1" applyFont="1" applyFill="1" applyBorder="1" applyAlignment="1" applyProtection="1">
      <alignment horizontal="center"/>
      <protection locked="0"/>
    </xf>
    <xf numFmtId="3" fontId="2" fillId="9" borderId="4" xfId="0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Border="1" applyAlignment="1" applyProtection="1">
      <alignment horizontal="center"/>
      <protection locked="0"/>
    </xf>
    <xf numFmtId="3" fontId="2" fillId="9" borderId="37" xfId="0" applyNumberFormat="1" applyFont="1" applyFill="1" applyBorder="1" applyAlignment="1" applyProtection="1">
      <alignment horizontal="center"/>
      <protection locked="0"/>
    </xf>
    <xf numFmtId="3" fontId="2" fillId="5" borderId="7" xfId="0" applyNumberFormat="1" applyFont="1" applyFill="1" applyBorder="1" applyAlignment="1" applyProtection="1">
      <alignment horizontal="center"/>
      <protection locked="0"/>
    </xf>
    <xf numFmtId="3" fontId="2" fillId="5" borderId="1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3" fontId="2" fillId="5" borderId="6" xfId="0" applyNumberFormat="1" applyFont="1" applyFill="1" applyBorder="1" applyAlignment="1" applyProtection="1">
      <alignment horizontal="center"/>
      <protection locked="0"/>
    </xf>
    <xf numFmtId="3" fontId="2" fillId="5" borderId="35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0" fillId="0" borderId="0" xfId="0" applyProtection="1"/>
    <xf numFmtId="0" fontId="6" fillId="8" borderId="27" xfId="0" applyFont="1" applyFill="1" applyBorder="1" applyAlignment="1" applyProtection="1">
      <alignment horizontal="left"/>
    </xf>
    <xf numFmtId="0" fontId="5" fillId="8" borderId="28" xfId="0" applyFont="1" applyFill="1" applyBorder="1" applyAlignment="1" applyProtection="1">
      <alignment horizontal="center"/>
    </xf>
    <xf numFmtId="0" fontId="2" fillId="8" borderId="31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center"/>
    </xf>
    <xf numFmtId="0" fontId="2" fillId="8" borderId="33" xfId="0" applyFont="1" applyFill="1" applyBorder="1" applyAlignment="1" applyProtection="1">
      <alignment horizontal="left"/>
    </xf>
    <xf numFmtId="0" fontId="2" fillId="3" borderId="34" xfId="0" applyFont="1" applyFill="1" applyBorder="1" applyAlignment="1" applyProtection="1">
      <alignment horizontal="center"/>
    </xf>
    <xf numFmtId="0" fontId="0" fillId="8" borderId="28" xfId="0" applyFill="1" applyBorder="1" applyProtection="1"/>
    <xf numFmtId="0" fontId="2" fillId="8" borderId="28" xfId="0" applyFont="1" applyFill="1" applyBorder="1" applyProtection="1"/>
    <xf numFmtId="0" fontId="4" fillId="8" borderId="33" xfId="0" applyFont="1" applyFill="1" applyBorder="1" applyAlignment="1" applyProtection="1">
      <alignment horizontal="left"/>
    </xf>
    <xf numFmtId="0" fontId="1" fillId="8" borderId="33" xfId="0" applyFont="1" applyFill="1" applyBorder="1" applyAlignment="1" applyProtection="1">
      <alignment horizontal="left"/>
    </xf>
    <xf numFmtId="14" fontId="5" fillId="8" borderId="28" xfId="0" applyNumberFormat="1" applyFont="1" applyFill="1" applyBorder="1" applyAlignment="1" applyProtection="1">
      <alignment horizontal="center"/>
    </xf>
    <xf numFmtId="0" fontId="5" fillId="8" borderId="34" xfId="0" applyFont="1" applyFill="1" applyBorder="1" applyAlignment="1" applyProtection="1">
      <alignment horizontal="center"/>
    </xf>
    <xf numFmtId="3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0" fillId="0" borderId="0" xfId="0" applyFill="1" applyBorder="1" applyProtection="1"/>
    <xf numFmtId="0" fontId="5" fillId="8" borderId="30" xfId="0" applyFont="1" applyFill="1" applyBorder="1" applyAlignment="1" applyProtection="1">
      <alignment horizontal="center"/>
    </xf>
    <xf numFmtId="2" fontId="2" fillId="8" borderId="0" xfId="0" applyNumberFormat="1" applyFont="1" applyFill="1" applyBorder="1" applyAlignment="1" applyProtection="1">
      <alignment horizontal="center"/>
    </xf>
    <xf numFmtId="2" fontId="2" fillId="8" borderId="32" xfId="0" applyNumberFormat="1" applyFont="1" applyFill="1" applyBorder="1" applyAlignment="1" applyProtection="1">
      <alignment horizontal="center"/>
    </xf>
    <xf numFmtId="2" fontId="2" fillId="8" borderId="34" xfId="0" applyNumberFormat="1" applyFont="1" applyFill="1" applyBorder="1" applyAlignment="1" applyProtection="1">
      <alignment horizontal="center"/>
    </xf>
    <xf numFmtId="2" fontId="2" fillId="8" borderId="36" xfId="0" applyNumberFormat="1" applyFont="1" applyFill="1" applyBorder="1" applyAlignment="1" applyProtection="1">
      <alignment horizontal="center"/>
    </xf>
    <xf numFmtId="0" fontId="0" fillId="8" borderId="30" xfId="0" applyFill="1" applyBorder="1" applyProtection="1"/>
    <xf numFmtId="0" fontId="5" fillId="8" borderId="36" xfId="0" applyFont="1" applyFill="1" applyBorder="1" applyAlignment="1" applyProtection="1">
      <alignment horizontal="center"/>
    </xf>
    <xf numFmtId="0" fontId="5" fillId="8" borderId="0" xfId="0" applyFont="1" applyFill="1" applyBorder="1" applyAlignment="1" applyProtection="1">
      <alignment horizontal="center"/>
    </xf>
    <xf numFmtId="0" fontId="2" fillId="8" borderId="0" xfId="0" applyFont="1" applyFill="1" applyBorder="1" applyAlignment="1" applyProtection="1">
      <alignment horizontal="center"/>
    </xf>
    <xf numFmtId="0" fontId="5" fillId="8" borderId="32" xfId="0" applyFont="1" applyFill="1" applyBorder="1" applyAlignment="1" applyProtection="1">
      <alignment horizontal="center"/>
    </xf>
    <xf numFmtId="3" fontId="2" fillId="8" borderId="0" xfId="0" applyNumberFormat="1" applyFont="1" applyFill="1" applyBorder="1" applyAlignment="1" applyProtection="1">
      <alignment horizontal="center"/>
    </xf>
    <xf numFmtId="3" fontId="2" fillId="8" borderId="32" xfId="0" applyNumberFormat="1" applyFont="1" applyFill="1" applyBorder="1" applyAlignment="1" applyProtection="1">
      <alignment horizontal="center"/>
    </xf>
    <xf numFmtId="0" fontId="2" fillId="8" borderId="34" xfId="0" applyFont="1" applyFill="1" applyBorder="1" applyAlignment="1" applyProtection="1">
      <alignment horizontal="center"/>
    </xf>
    <xf numFmtId="0" fontId="2" fillId="8" borderId="36" xfId="0" applyFont="1" applyFill="1" applyBorder="1" applyAlignment="1" applyProtection="1">
      <alignment horizontal="center"/>
    </xf>
    <xf numFmtId="3" fontId="2" fillId="8" borderId="0" xfId="0" applyNumberFormat="1" applyFont="1" applyFill="1" applyBorder="1" applyAlignment="1" applyProtection="1">
      <alignment horizontal="left"/>
    </xf>
    <xf numFmtId="3" fontId="5" fillId="8" borderId="0" xfId="0" applyNumberFormat="1" applyFont="1" applyFill="1" applyBorder="1" applyAlignment="1" applyProtection="1">
      <alignment horizontal="center"/>
    </xf>
    <xf numFmtId="3" fontId="2" fillId="8" borderId="34" xfId="0" applyNumberFormat="1" applyFont="1" applyFill="1" applyBorder="1" applyAlignment="1" applyProtection="1">
      <alignment horizontal="center"/>
    </xf>
    <xf numFmtId="3" fontId="2" fillId="8" borderId="36" xfId="0" applyNumberFormat="1" applyFont="1" applyFill="1" applyBorder="1" applyAlignment="1" applyProtection="1">
      <alignment horizontal="center"/>
    </xf>
    <xf numFmtId="0" fontId="5" fillId="8" borderId="0" xfId="0" applyFont="1" applyFill="1" applyBorder="1" applyAlignment="1" applyProtection="1">
      <alignment horizontal="left"/>
    </xf>
    <xf numFmtId="3" fontId="5" fillId="8" borderId="0" xfId="0" applyNumberFormat="1" applyFont="1" applyFill="1" applyBorder="1" applyAlignment="1" applyProtection="1">
      <alignment horizontal="left"/>
    </xf>
    <xf numFmtId="3" fontId="5" fillId="8" borderId="32" xfId="0" applyNumberFormat="1" applyFont="1" applyFill="1" applyBorder="1" applyAlignment="1" applyProtection="1">
      <alignment horizontal="center"/>
    </xf>
    <xf numFmtId="3" fontId="5" fillId="8" borderId="34" xfId="0" applyNumberFormat="1" applyFont="1" applyFill="1" applyBorder="1" applyAlignment="1" applyProtection="1">
      <alignment horizontal="center"/>
    </xf>
    <xf numFmtId="3" fontId="5" fillId="8" borderId="36" xfId="0" applyNumberFormat="1" applyFont="1" applyFill="1" applyBorder="1" applyAlignment="1" applyProtection="1">
      <alignment horizontal="center"/>
    </xf>
    <xf numFmtId="165" fontId="2" fillId="8" borderId="0" xfId="0" applyNumberFormat="1" applyFont="1" applyFill="1" applyBorder="1" applyAlignment="1" applyProtection="1">
      <alignment horizontal="left"/>
    </xf>
    <xf numFmtId="3" fontId="2" fillId="8" borderId="34" xfId="0" applyNumberFormat="1" applyFont="1" applyFill="1" applyBorder="1" applyAlignment="1" applyProtection="1">
      <alignment horizontal="left"/>
    </xf>
    <xf numFmtId="0" fontId="5" fillId="8" borderId="7" xfId="0" applyFont="1" applyFill="1" applyBorder="1" applyAlignment="1" applyProtection="1">
      <alignment horizontal="center"/>
    </xf>
    <xf numFmtId="0" fontId="2" fillId="8" borderId="18" xfId="0" applyFont="1" applyFill="1" applyBorder="1" applyAlignment="1" applyProtection="1">
      <alignment horizontal="center"/>
    </xf>
    <xf numFmtId="0" fontId="2" fillId="8" borderId="32" xfId="0" applyFont="1" applyFill="1" applyBorder="1" applyAlignment="1" applyProtection="1">
      <alignment horizontal="center"/>
    </xf>
    <xf numFmtId="1" fontId="2" fillId="8" borderId="18" xfId="0" applyNumberFormat="1" applyFont="1" applyFill="1" applyBorder="1" applyAlignment="1" applyProtection="1">
      <alignment horizontal="center"/>
    </xf>
    <xf numFmtId="0" fontId="2" fillId="8" borderId="35" xfId="0" applyFont="1" applyFill="1" applyBorder="1" applyAlignment="1" applyProtection="1">
      <alignment horizontal="center"/>
    </xf>
    <xf numFmtId="0" fontId="0" fillId="8" borderId="0" xfId="0" applyFill="1" applyBorder="1" applyProtection="1"/>
    <xf numFmtId="0" fontId="2" fillId="3" borderId="0" xfId="0" applyFont="1" applyFill="1" applyBorder="1" applyAlignment="1" applyProtection="1">
      <alignment horizontal="left"/>
    </xf>
    <xf numFmtId="3" fontId="2" fillId="3" borderId="0" xfId="0" applyNumberFormat="1" applyFont="1" applyFill="1" applyBorder="1" applyAlignment="1" applyProtection="1">
      <alignment horizontal="center"/>
    </xf>
    <xf numFmtId="0" fontId="2" fillId="3" borderId="32" xfId="0" applyFont="1" applyFill="1" applyBorder="1" applyAlignment="1" applyProtection="1">
      <alignment horizontal="left"/>
    </xf>
    <xf numFmtId="3" fontId="2" fillId="8" borderId="39" xfId="0" applyNumberFormat="1" applyFont="1" applyFill="1" applyBorder="1" applyAlignment="1" applyProtection="1">
      <alignment horizontal="center"/>
    </xf>
    <xf numFmtId="3" fontId="2" fillId="8" borderId="40" xfId="0" applyNumberFormat="1" applyFont="1" applyFill="1" applyBorder="1" applyAlignment="1" applyProtection="1">
      <alignment horizontal="center"/>
    </xf>
    <xf numFmtId="0" fontId="5" fillId="3" borderId="38" xfId="0" applyFont="1" applyFill="1" applyBorder="1" applyAlignment="1" applyProtection="1">
      <alignment horizontal="center"/>
    </xf>
    <xf numFmtId="0" fontId="5" fillId="3" borderId="41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>
      <alignment horizontal="center"/>
    </xf>
    <xf numFmtId="0" fontId="2" fillId="8" borderId="37" xfId="0" applyFont="1" applyFill="1" applyBorder="1" applyAlignment="1" applyProtection="1">
      <alignment horizontal="center"/>
    </xf>
    <xf numFmtId="3" fontId="2" fillId="8" borderId="39" xfId="0" applyNumberFormat="1" applyFont="1" applyFill="1" applyBorder="1" applyAlignment="1" applyProtection="1">
      <alignment horizontal="right"/>
    </xf>
    <xf numFmtId="3" fontId="5" fillId="8" borderId="37" xfId="0" applyNumberFormat="1" applyFont="1" applyFill="1" applyBorder="1" applyAlignment="1" applyProtection="1">
      <alignment horizontal="center"/>
    </xf>
    <xf numFmtId="0" fontId="2" fillId="8" borderId="28" xfId="0" applyFont="1" applyFill="1" applyBorder="1" applyAlignment="1" applyProtection="1">
      <alignment horizontal="center"/>
    </xf>
    <xf numFmtId="0" fontId="5" fillId="8" borderId="13" xfId="0" applyFont="1" applyFill="1" applyBorder="1" applyAlignment="1" applyProtection="1">
      <alignment horizontal="center"/>
    </xf>
    <xf numFmtId="0" fontId="2" fillId="8" borderId="9" xfId="0" applyFont="1" applyFill="1" applyBorder="1" applyAlignment="1" applyProtection="1">
      <alignment horizontal="center"/>
    </xf>
    <xf numFmtId="0" fontId="5" fillId="8" borderId="9" xfId="0" applyFont="1" applyFill="1" applyBorder="1" applyAlignment="1" applyProtection="1">
      <alignment horizontal="center"/>
    </xf>
    <xf numFmtId="0" fontId="5" fillId="8" borderId="42" xfId="0" applyFont="1" applyFill="1" applyBorder="1" applyAlignment="1" applyProtection="1">
      <alignment horizontal="center"/>
    </xf>
    <xf numFmtId="0" fontId="2" fillId="0" borderId="46" xfId="0" applyFont="1" applyBorder="1"/>
    <xf numFmtId="164" fontId="2" fillId="9" borderId="26" xfId="0" applyNumberFormat="1" applyFont="1" applyFill="1" applyBorder="1"/>
    <xf numFmtId="165" fontId="2" fillId="9" borderId="26" xfId="0" applyNumberFormat="1" applyFont="1" applyFill="1" applyBorder="1" applyAlignment="1">
      <alignment horizontal="center"/>
    </xf>
    <xf numFmtId="165" fontId="2" fillId="9" borderId="46" xfId="0" applyNumberFormat="1" applyFont="1" applyFill="1" applyBorder="1" applyAlignment="1">
      <alignment horizontal="center"/>
    </xf>
    <xf numFmtId="165" fontId="2" fillId="9" borderId="48" xfId="0" applyNumberFormat="1" applyFont="1" applyFill="1" applyBorder="1" applyAlignment="1">
      <alignment horizontal="center"/>
    </xf>
    <xf numFmtId="165" fontId="2" fillId="6" borderId="0" xfId="0" applyNumberFormat="1" applyFont="1" applyFill="1" applyBorder="1"/>
    <xf numFmtId="0" fontId="1" fillId="6" borderId="24" xfId="0" applyFont="1" applyFill="1" applyBorder="1"/>
    <xf numFmtId="0" fontId="2" fillId="0" borderId="0" xfId="0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>
      <alignment horizontal="center"/>
    </xf>
    <xf numFmtId="3" fontId="1" fillId="2" borderId="24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3" fontId="1" fillId="2" borderId="11" xfId="0" applyNumberFormat="1" applyFont="1" applyFill="1" applyBorder="1" applyAlignment="1">
      <alignment horizontal="center"/>
    </xf>
    <xf numFmtId="3" fontId="1" fillId="2" borderId="25" xfId="0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2" fontId="2" fillId="9" borderId="45" xfId="0" applyNumberFormat="1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Erlöse der</a:t>
            </a:r>
            <a:r>
              <a:rPr lang="en-US" baseline="0"/>
              <a:t> </a:t>
            </a:r>
            <a:r>
              <a:rPr lang="en-US"/>
              <a:t>Milchproduktion 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Milch</c:v>
          </c:tx>
          <c:cat>
            <c:strRef>
              <c:f>'Erlöse der Milchproduktion'!$A$39:$A$42</c:f>
              <c:strCache>
                <c:ptCount val="4"/>
                <c:pt idx="0">
                  <c:v>Gesamtleistung</c:v>
                </c:pt>
                <c:pt idx="1">
                  <c:v>ohne staatl. Zuwendungen</c:v>
                </c:pt>
                <c:pt idx="2">
                  <c:v>Milch &amp; Fleisch</c:v>
                </c:pt>
                <c:pt idx="3">
                  <c:v>Milcherlös</c:v>
                </c:pt>
              </c:strCache>
            </c:strRef>
          </c:cat>
          <c:val>
            <c:numRef>
              <c:f>'Erlöse der Milchproduktion'!$B$39:$B$42</c:f>
              <c:numCache>
                <c:formatCode>#,##0.0</c:formatCode>
                <c:ptCount val="4"/>
                <c:pt idx="0">
                  <c:v>31.061491091199372</c:v>
                </c:pt>
                <c:pt idx="1">
                  <c:v>31.061491091199372</c:v>
                </c:pt>
                <c:pt idx="2">
                  <c:v>31.061491091199372</c:v>
                </c:pt>
                <c:pt idx="3">
                  <c:v>31.061491091199372</c:v>
                </c:pt>
              </c:numCache>
            </c:numRef>
          </c:val>
        </c:ser>
        <c:ser>
          <c:idx val="1"/>
          <c:order val="1"/>
          <c:tx>
            <c:v>Fleisch</c:v>
          </c:tx>
          <c:cat>
            <c:strRef>
              <c:f>'Erlöse der Milchproduktion'!$A$39:$A$42</c:f>
              <c:strCache>
                <c:ptCount val="4"/>
                <c:pt idx="0">
                  <c:v>Gesamtleistung</c:v>
                </c:pt>
                <c:pt idx="1">
                  <c:v>ohne staatl. Zuwendungen</c:v>
                </c:pt>
                <c:pt idx="2">
                  <c:v>Milch &amp; Fleisch</c:v>
                </c:pt>
                <c:pt idx="3">
                  <c:v>Milcherlös</c:v>
                </c:pt>
              </c:strCache>
            </c:strRef>
          </c:cat>
          <c:val>
            <c:numRef>
              <c:f>'Erlöse der Milchproduktion'!$C$39:$C$42</c:f>
              <c:numCache>
                <c:formatCode>0.0</c:formatCode>
                <c:ptCount val="4"/>
                <c:pt idx="0">
                  <c:v>4.3238168187860788</c:v>
                </c:pt>
                <c:pt idx="1">
                  <c:v>4.3238168187860788</c:v>
                </c:pt>
                <c:pt idx="2">
                  <c:v>4.3238168187860788</c:v>
                </c:pt>
              </c:numCache>
            </c:numRef>
          </c:val>
        </c:ser>
        <c:ser>
          <c:idx val="2"/>
          <c:order val="2"/>
          <c:tx>
            <c:v>Staatl. Zuwend.</c:v>
          </c:tx>
          <c:cat>
            <c:strRef>
              <c:f>'Erlöse der Milchproduktion'!$A$39:$A$42</c:f>
              <c:strCache>
                <c:ptCount val="4"/>
                <c:pt idx="0">
                  <c:v>Gesamtleistung</c:v>
                </c:pt>
                <c:pt idx="1">
                  <c:v>ohne staatl. Zuwendungen</c:v>
                </c:pt>
                <c:pt idx="2">
                  <c:v>Milch &amp; Fleisch</c:v>
                </c:pt>
                <c:pt idx="3">
                  <c:v>Milcherlös</c:v>
                </c:pt>
              </c:strCache>
            </c:strRef>
          </c:cat>
          <c:val>
            <c:numRef>
              <c:f>'Erlöse der Milchproduktion'!$D$39:$D$42</c:f>
              <c:numCache>
                <c:formatCode>0.0</c:formatCode>
                <c:ptCount val="4"/>
                <c:pt idx="0">
                  <c:v>8.3860499044143761</c:v>
                </c:pt>
                <c:pt idx="1">
                  <c:v>8.3860499044143761</c:v>
                </c:pt>
              </c:numCache>
            </c:numRef>
          </c:val>
        </c:ser>
        <c:ser>
          <c:idx val="3"/>
          <c:order val="3"/>
          <c:tx>
            <c:v>Sonst. Erlöse</c:v>
          </c:tx>
          <c:cat>
            <c:strRef>
              <c:f>'Erlöse der Milchproduktion'!$A$39:$A$42</c:f>
              <c:strCache>
                <c:ptCount val="4"/>
                <c:pt idx="0">
                  <c:v>Gesamtleistung</c:v>
                </c:pt>
                <c:pt idx="1">
                  <c:v>ohne staatl. Zuwendungen</c:v>
                </c:pt>
                <c:pt idx="2">
                  <c:v>Milch &amp; Fleisch</c:v>
                </c:pt>
                <c:pt idx="3">
                  <c:v>Milcherlös</c:v>
                </c:pt>
              </c:strCache>
            </c:strRef>
          </c:cat>
          <c:val>
            <c:numRef>
              <c:f>'Erlöse der Milchproduktion'!$E$39:$E$42</c:f>
              <c:numCache>
                <c:formatCode>General</c:formatCode>
                <c:ptCount val="4"/>
                <c:pt idx="0" formatCode="0.00">
                  <c:v>0.17520693954535643</c:v>
                </c:pt>
              </c:numCache>
            </c:numRef>
          </c:val>
        </c:ser>
        <c:overlap val="100"/>
        <c:axId val="84203776"/>
        <c:axId val="88809472"/>
      </c:barChart>
      <c:catAx>
        <c:axId val="84203776"/>
        <c:scaling>
          <c:orientation val="minMax"/>
        </c:scaling>
        <c:axPos val="b"/>
        <c:tickLblPos val="nextTo"/>
        <c:crossAx val="88809472"/>
        <c:crosses val="autoZero"/>
        <c:auto val="1"/>
        <c:lblAlgn val="ctr"/>
        <c:lblOffset val="100"/>
      </c:catAx>
      <c:valAx>
        <c:axId val="888094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 pro 100 kg FCM</a:t>
                </a:r>
              </a:p>
            </c:rich>
          </c:tx>
          <c:layout/>
        </c:title>
        <c:numFmt formatCode="#,##0" sourceLinked="0"/>
        <c:tickLblPos val="nextTo"/>
        <c:crossAx val="84203776"/>
        <c:crosses val="autoZero"/>
        <c:crossBetween val="between"/>
      </c:valAx>
    </c:plotArea>
    <c:legend>
      <c:legendPos val="r"/>
      <c:layout/>
      <c:spPr>
        <a:ln w="3175">
          <a:solidFill>
            <a:schemeClr val="accent1"/>
          </a:solidFill>
        </a:ln>
      </c:spPr>
    </c:legend>
    <c:plotVisOnly val="1"/>
  </c:chart>
  <c:printSettings>
    <c:headerFooter/>
    <c:pageMargins b="0.91" l="0.78740157499999996" r="0.58000000000000007" t="0.9" header="0.3149606299212615" footer="0.314960629921261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Vollkosten der Milchproduktion 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strRef>
              <c:f>'Vollkosten der Milchproduktion'!$A$33</c:f>
              <c:strCache>
                <c:ptCount val="1"/>
                <c:pt idx="0">
                  <c:v>Viehzukauf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Milchproduktion'!$B$33:$E$33</c:f>
              <c:numCache>
                <c:formatCode>#,##0.0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'Vollkosten der Milchproduktion'!$A$34</c:f>
              <c:strCache>
                <c:ptCount val="1"/>
                <c:pt idx="0">
                  <c:v>Futtermittel - Zukauf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Milchproduktion'!$B$34:$E$34</c:f>
              <c:numCache>
                <c:formatCode>#,##0.0</c:formatCode>
                <c:ptCount val="4"/>
                <c:pt idx="0">
                  <c:v>7.1995172020974261</c:v>
                </c:pt>
                <c:pt idx="1">
                  <c:v>7.1995172020974261</c:v>
                </c:pt>
                <c:pt idx="2">
                  <c:v>7.1995172020974261</c:v>
                </c:pt>
                <c:pt idx="3">
                  <c:v>7.1995172020974261</c:v>
                </c:pt>
              </c:numCache>
            </c:numRef>
          </c:val>
        </c:ser>
        <c:ser>
          <c:idx val="2"/>
          <c:order val="2"/>
          <c:tx>
            <c:strRef>
              <c:f>'Vollkosten der Milchproduktion'!$A$35</c:f>
              <c:strCache>
                <c:ptCount val="1"/>
                <c:pt idx="0">
                  <c:v>Saatgut, PSM, Dünger, Sonst. Aufw. Bod.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Milchproduktion'!$B$35:$E$35</c:f>
              <c:numCache>
                <c:formatCode>#,##0.0</c:formatCode>
                <c:ptCount val="4"/>
                <c:pt idx="0">
                  <c:v>2.3042005695965724</c:v>
                </c:pt>
                <c:pt idx="1">
                  <c:v>2.3042005695965724</c:v>
                </c:pt>
                <c:pt idx="2">
                  <c:v>2.3042005695965724</c:v>
                </c:pt>
                <c:pt idx="3">
                  <c:v>2.3042005695965724</c:v>
                </c:pt>
              </c:numCache>
            </c:numRef>
          </c:val>
        </c:ser>
        <c:ser>
          <c:idx val="3"/>
          <c:order val="3"/>
          <c:tx>
            <c:strRef>
              <c:f>'Vollkosten der Milchproduktion'!$A$36</c:f>
              <c:strCache>
                <c:ptCount val="1"/>
                <c:pt idx="0">
                  <c:v>Tierarzt, Arzneien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Milchproduktion'!$B$36:$E$36</c:f>
              <c:numCache>
                <c:formatCode>#,##0.0</c:formatCode>
                <c:ptCount val="4"/>
                <c:pt idx="0">
                  <c:v>1.3922844678544755</c:v>
                </c:pt>
                <c:pt idx="1">
                  <c:v>1.3922844678544755</c:v>
                </c:pt>
                <c:pt idx="2">
                  <c:v>1.3922844678544755</c:v>
                </c:pt>
                <c:pt idx="3">
                  <c:v>1.3922844678544755</c:v>
                </c:pt>
              </c:numCache>
            </c:numRef>
          </c:val>
        </c:ser>
        <c:ser>
          <c:idx val="4"/>
          <c:order val="4"/>
          <c:tx>
            <c:strRef>
              <c:f>'Vollkosten der Milchproduktion'!$A$37</c:f>
              <c:strCache>
                <c:ptCount val="1"/>
                <c:pt idx="0">
                  <c:v>Besamung, Embryotransfer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Milchproduktion'!$B$37:$E$37</c:f>
              <c:numCache>
                <c:formatCode>#,##0.0</c:formatCode>
                <c:ptCount val="4"/>
                <c:pt idx="0">
                  <c:v>1.1955706764571212</c:v>
                </c:pt>
                <c:pt idx="1">
                  <c:v>1.1955706764571212</c:v>
                </c:pt>
                <c:pt idx="2">
                  <c:v>1.1955706764571212</c:v>
                </c:pt>
                <c:pt idx="3">
                  <c:v>1.1955706764571212</c:v>
                </c:pt>
              </c:numCache>
            </c:numRef>
          </c:val>
        </c:ser>
        <c:ser>
          <c:idx val="5"/>
          <c:order val="5"/>
          <c:tx>
            <c:strRef>
              <c:f>'Vollkosten der Milchproduktion'!$A$38</c:f>
              <c:strCache>
                <c:ptCount val="1"/>
                <c:pt idx="0">
                  <c:v>Sonst. Spezialkosten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Milchproduktion'!$B$38:$E$38</c:f>
              <c:numCache>
                <c:formatCode>#,##0.0</c:formatCode>
                <c:ptCount val="4"/>
                <c:pt idx="0">
                  <c:v>7.1724079153674936</c:v>
                </c:pt>
                <c:pt idx="1">
                  <c:v>7.1724079153674936</c:v>
                </c:pt>
                <c:pt idx="2">
                  <c:v>7.1724079153674936</c:v>
                </c:pt>
                <c:pt idx="3">
                  <c:v>7.1724079153674936</c:v>
                </c:pt>
              </c:numCache>
            </c:numRef>
          </c:val>
        </c:ser>
        <c:ser>
          <c:idx val="6"/>
          <c:order val="6"/>
          <c:tx>
            <c:strRef>
              <c:f>'Vollkosten der Milchproduktion'!$A$39</c:f>
              <c:strCache>
                <c:ptCount val="1"/>
                <c:pt idx="0">
                  <c:v>Abschr./Aufw. Maschinen + Gebäude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Milchproduktion'!$B$39:$E$39</c:f>
              <c:numCache>
                <c:formatCode>#,##0.0</c:formatCode>
                <c:ptCount val="4"/>
                <c:pt idx="0" formatCode="0.0">
                  <c:v>8.6713722847079815</c:v>
                </c:pt>
                <c:pt idx="1">
                  <c:v>8.6713722847079815</c:v>
                </c:pt>
                <c:pt idx="2">
                  <c:v>8.6713722847079815</c:v>
                </c:pt>
              </c:numCache>
            </c:numRef>
          </c:val>
        </c:ser>
        <c:ser>
          <c:idx val="7"/>
          <c:order val="7"/>
          <c:tx>
            <c:strRef>
              <c:f>'Vollkosten der Milchproduktion'!$A$40</c:f>
              <c:strCache>
                <c:ptCount val="1"/>
                <c:pt idx="0">
                  <c:v>Versicherungen, Steuern, Sonst. Kosten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Milchproduktion'!$B$40:$E$40</c:f>
              <c:numCache>
                <c:formatCode>#,##0.0</c:formatCode>
                <c:ptCount val="4"/>
                <c:pt idx="0" formatCode="0.0">
                  <c:v>1.4523902524592451</c:v>
                </c:pt>
                <c:pt idx="1">
                  <c:v>1.4523902524592451</c:v>
                </c:pt>
                <c:pt idx="2">
                  <c:v>1.4523902524592451</c:v>
                </c:pt>
              </c:numCache>
            </c:numRef>
          </c:val>
        </c:ser>
        <c:ser>
          <c:idx val="8"/>
          <c:order val="8"/>
          <c:tx>
            <c:strRef>
              <c:f>'Vollkosten der Milchproduktion'!$A$41</c:f>
              <c:strCache>
                <c:ptCount val="1"/>
                <c:pt idx="0">
                  <c:v>Kosten für Boden (gezahlte + kalk. Pacht)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Milchproduktion'!$B$41:$E$41</c:f>
              <c:numCache>
                <c:formatCode>#,##0.0</c:formatCode>
                <c:ptCount val="4"/>
                <c:pt idx="0" formatCode="0.0">
                  <c:v>8.856649103116716</c:v>
                </c:pt>
                <c:pt idx="1">
                  <c:v>8.856649103116716</c:v>
                </c:pt>
              </c:numCache>
            </c:numRef>
          </c:val>
        </c:ser>
        <c:ser>
          <c:idx val="9"/>
          <c:order val="9"/>
          <c:tx>
            <c:strRef>
              <c:f>'Vollkosten der Milchproduktion'!$A$42</c:f>
              <c:strCache>
                <c:ptCount val="1"/>
                <c:pt idx="0">
                  <c:v>Lohnkosten für Fremdarbeitskräfte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Milchproduktion'!$B$42:$E$42</c:f>
              <c:numCache>
                <c:formatCode>#,##0.0</c:formatCode>
                <c:ptCount val="4"/>
                <c:pt idx="0" formatCode="0.0">
                  <c:v>0</c:v>
                </c:pt>
                <c:pt idx="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'Vollkosten der Milchproduktion'!$A$43</c:f>
              <c:strCache>
                <c:ptCount val="1"/>
                <c:pt idx="0">
                  <c:v>Kosten für Kapital (1,5% EK, 3% FK)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Milchproduktion'!$B$43:$E$43</c:f>
              <c:numCache>
                <c:formatCode>#,##0.0</c:formatCode>
                <c:ptCount val="4"/>
                <c:pt idx="0" formatCode="0.0">
                  <c:v>1.2993496737447325</c:v>
                </c:pt>
                <c:pt idx="1">
                  <c:v>1.2993496737447325</c:v>
                </c:pt>
              </c:numCache>
            </c:numRef>
          </c:val>
        </c:ser>
        <c:ser>
          <c:idx val="11"/>
          <c:order val="11"/>
          <c:tx>
            <c:strRef>
              <c:f>'Vollkosten der Milchproduktion'!$A$44</c:f>
              <c:strCache>
                <c:ptCount val="1"/>
                <c:pt idx="0">
                  <c:v>Lohnansatz für Familienarbeit</c:v>
                </c:pt>
              </c:strCache>
            </c:strRef>
          </c:tx>
          <c:cat>
            <c:strRef>
              <c:f>'Vollkosten der Milchproduktion'!$B$32:$E$32</c:f>
              <c:strCache>
                <c:ptCount val="4"/>
                <c:pt idx="0">
                  <c:v>Vollkosten</c:v>
                </c:pt>
                <c:pt idx="1">
                  <c:v>ohne Fam.-AK</c:v>
                </c:pt>
                <c:pt idx="2">
                  <c:v>Spezialk. + Afa</c:v>
                </c:pt>
                <c:pt idx="3">
                  <c:v>nur Spezialkosten</c:v>
                </c:pt>
              </c:strCache>
            </c:strRef>
          </c:cat>
          <c:val>
            <c:numRef>
              <c:f>'Vollkosten der Milchproduktion'!$B$44:$E$44</c:f>
              <c:numCache>
                <c:formatCode>0.0</c:formatCode>
                <c:ptCount val="4"/>
                <c:pt idx="0">
                  <c:v>10.198519276986172</c:v>
                </c:pt>
              </c:numCache>
            </c:numRef>
          </c:val>
        </c:ser>
        <c:overlap val="100"/>
        <c:axId val="89155072"/>
        <c:axId val="89156608"/>
      </c:barChart>
      <c:catAx>
        <c:axId val="89155072"/>
        <c:scaling>
          <c:orientation val="minMax"/>
        </c:scaling>
        <c:axPos val="b"/>
        <c:tickLblPos val="nextTo"/>
        <c:crossAx val="89156608"/>
        <c:crosses val="autoZero"/>
        <c:auto val="1"/>
        <c:lblAlgn val="ctr"/>
        <c:lblOffset val="100"/>
      </c:catAx>
      <c:valAx>
        <c:axId val="891566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€ pro 100 kg FCM</a:t>
                </a:r>
              </a:p>
            </c:rich>
          </c:tx>
          <c:layout/>
        </c:title>
        <c:numFmt formatCode="#,##0" sourceLinked="0"/>
        <c:tickLblPos val="nextTo"/>
        <c:crossAx val="89155072"/>
        <c:crosses val="autoZero"/>
        <c:crossBetween val="between"/>
      </c:valAx>
    </c:plotArea>
    <c:legend>
      <c:legendPos val="r"/>
      <c:layout/>
      <c:spPr>
        <a:ln>
          <a:solidFill>
            <a:srgbClr val="4F81BD"/>
          </a:solidFill>
        </a:ln>
      </c:spPr>
    </c:legend>
    <c:plotVisOnly val="1"/>
  </c:chart>
  <c:printSettings>
    <c:headerFooter/>
    <c:pageMargins b="0.91" l="0.78740157499999996" r="0.58000000000000007" t="0.9" header="0.31496062992126173" footer="0.3149606299212617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190502</xdr:colOff>
      <xdr:row>0</xdr:row>
      <xdr:rowOff>85726</xdr:rowOff>
    </xdr:from>
    <xdr:to>
      <xdr:col>13</xdr:col>
      <xdr:colOff>752475</xdr:colOff>
      <xdr:row>28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695325</xdr:colOff>
      <xdr:row>28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O366"/>
  <sheetViews>
    <sheetView workbookViewId="0">
      <selection activeCell="H13" sqref="H13"/>
    </sheetView>
  </sheetViews>
  <sheetFormatPr baseColWidth="10" defaultColWidth="7.5703125" defaultRowHeight="12.75"/>
  <cols>
    <col min="1" max="1" width="35.42578125" style="3" customWidth="1"/>
    <col min="2" max="2" width="13.5703125" style="4" customWidth="1"/>
    <col min="3" max="3" width="9.42578125" style="5" customWidth="1"/>
    <col min="4" max="9" width="10.7109375" style="4" customWidth="1"/>
    <col min="10" max="10" width="11.42578125" customWidth="1"/>
    <col min="11" max="11" width="10.7109375" style="3" bestFit="1" customWidth="1"/>
    <col min="12" max="16384" width="7.5703125" style="3"/>
  </cols>
  <sheetData>
    <row r="1" spans="1:15" ht="20.25">
      <c r="A1" s="197" t="s">
        <v>148</v>
      </c>
      <c r="B1" s="198"/>
      <c r="C1" s="217"/>
      <c r="D1" s="217"/>
      <c r="E1" s="217"/>
      <c r="F1" s="217"/>
      <c r="G1" s="217"/>
      <c r="H1" s="200"/>
      <c r="I1" s="200"/>
    </row>
    <row r="2" spans="1:15">
      <c r="A2" s="199"/>
      <c r="B2" s="200"/>
      <c r="C2" s="218"/>
      <c r="D2" s="200"/>
      <c r="E2" s="200"/>
      <c r="F2" s="200"/>
      <c r="G2" s="200"/>
      <c r="H2" s="217"/>
      <c r="I2" s="217"/>
    </row>
    <row r="3" spans="1:15" ht="20.25">
      <c r="A3" s="201" t="s">
        <v>149</v>
      </c>
      <c r="B3" s="202"/>
      <c r="C3" s="219"/>
      <c r="D3" s="219"/>
      <c r="E3" s="219"/>
      <c r="F3" s="219"/>
      <c r="G3" s="219"/>
      <c r="H3" s="219"/>
      <c r="I3" s="219"/>
      <c r="J3" s="2"/>
      <c r="K3" s="2"/>
      <c r="L3" s="2"/>
      <c r="M3" s="2"/>
      <c r="N3" s="2"/>
      <c r="O3" s="2"/>
    </row>
    <row r="4" spans="1:15" ht="16.5" thickBot="1">
      <c r="A4" s="203"/>
      <c r="B4" s="204"/>
      <c r="C4" s="220"/>
      <c r="D4" s="275"/>
      <c r="E4" s="275"/>
      <c r="F4" s="275"/>
      <c r="G4" s="275"/>
      <c r="H4" s="275"/>
      <c r="I4" s="275"/>
      <c r="K4"/>
    </row>
    <row r="5" spans="1:15" ht="15.75">
      <c r="A5" s="205" t="s">
        <v>154</v>
      </c>
      <c r="B5" s="206"/>
      <c r="C5" s="259" t="s">
        <v>124</v>
      </c>
      <c r="D5" s="259" t="s">
        <v>96</v>
      </c>
      <c r="E5" s="206"/>
      <c r="F5" s="206"/>
      <c r="G5" s="206"/>
      <c r="H5" s="221"/>
      <c r="I5" s="166"/>
    </row>
    <row r="6" spans="1:15">
      <c r="A6" s="207" t="s">
        <v>44</v>
      </c>
      <c r="B6" s="208" t="s">
        <v>117</v>
      </c>
      <c r="C6" s="155">
        <v>42.54</v>
      </c>
      <c r="D6" s="155">
        <v>19.52</v>
      </c>
      <c r="E6" s="222"/>
      <c r="F6" s="222" t="s">
        <v>199</v>
      </c>
      <c r="G6" s="222"/>
      <c r="H6" s="223"/>
      <c r="I6" s="167"/>
    </row>
    <row r="7" spans="1:15">
      <c r="A7" s="207" t="s">
        <v>147</v>
      </c>
      <c r="B7" s="208" t="s">
        <v>117</v>
      </c>
      <c r="C7" s="156">
        <v>80.44</v>
      </c>
      <c r="D7" s="158">
        <v>37.799999999999997</v>
      </c>
      <c r="E7" s="222"/>
      <c r="F7" s="222" t="s">
        <v>200</v>
      </c>
      <c r="G7" s="222"/>
      <c r="H7" s="223"/>
      <c r="I7" s="167"/>
    </row>
    <row r="8" spans="1:15">
      <c r="A8" s="207" t="s">
        <v>16</v>
      </c>
      <c r="B8" s="208" t="s">
        <v>117</v>
      </c>
      <c r="C8" s="155">
        <v>31.05</v>
      </c>
      <c r="D8" s="222"/>
      <c r="E8" s="222"/>
      <c r="F8" s="222"/>
      <c r="G8" s="222"/>
      <c r="H8" s="223"/>
      <c r="I8" s="167"/>
      <c r="K8"/>
    </row>
    <row r="9" spans="1:15" ht="13.5" thickBot="1">
      <c r="A9" s="209" t="s">
        <v>17</v>
      </c>
      <c r="B9" s="210" t="s">
        <v>117</v>
      </c>
      <c r="C9" s="157">
        <v>43.18</v>
      </c>
      <c r="D9" s="224"/>
      <c r="E9" s="224"/>
      <c r="F9" s="224"/>
      <c r="G9" s="224"/>
      <c r="H9" s="225"/>
      <c r="I9" s="167"/>
      <c r="K9"/>
    </row>
    <row r="10" spans="1:15" ht="15.75">
      <c r="A10" s="205" t="s">
        <v>153</v>
      </c>
      <c r="B10" s="211"/>
      <c r="C10" s="168"/>
      <c r="D10" s="211"/>
      <c r="E10" s="211"/>
      <c r="F10" s="211"/>
      <c r="G10" s="211"/>
      <c r="H10" s="226"/>
      <c r="I10" s="165"/>
      <c r="K10"/>
    </row>
    <row r="11" spans="1:15">
      <c r="A11" s="207" t="s">
        <v>155</v>
      </c>
      <c r="B11" s="208" t="s">
        <v>165</v>
      </c>
      <c r="C11" s="159">
        <v>35000</v>
      </c>
      <c r="D11" s="251"/>
      <c r="E11" s="252" t="s">
        <v>20</v>
      </c>
      <c r="F11" s="208"/>
      <c r="G11" s="169">
        <v>0</v>
      </c>
      <c r="H11" s="254" t="s">
        <v>150</v>
      </c>
      <c r="I11" s="170"/>
      <c r="K11"/>
    </row>
    <row r="12" spans="1:15">
      <c r="A12" s="207" t="s">
        <v>156</v>
      </c>
      <c r="B12" s="208" t="s">
        <v>165</v>
      </c>
      <c r="C12" s="160">
        <v>30000</v>
      </c>
      <c r="D12" s="231"/>
      <c r="E12" s="252" t="s">
        <v>31</v>
      </c>
      <c r="F12" s="253"/>
      <c r="G12" s="169">
        <v>1.5</v>
      </c>
      <c r="H12" s="254" t="s">
        <v>150</v>
      </c>
      <c r="I12" s="171"/>
    </row>
    <row r="13" spans="1:15">
      <c r="A13" s="207" t="s">
        <v>157</v>
      </c>
      <c r="B13" s="208" t="s">
        <v>165</v>
      </c>
      <c r="C13" s="159">
        <v>300</v>
      </c>
      <c r="D13" s="231"/>
      <c r="E13" s="252" t="s">
        <v>32</v>
      </c>
      <c r="F13" s="253"/>
      <c r="G13" s="169">
        <v>3</v>
      </c>
      <c r="H13" s="254" t="s">
        <v>150</v>
      </c>
      <c r="I13" s="171"/>
    </row>
    <row r="14" spans="1:15" ht="13.5" thickBot="1">
      <c r="A14" s="209" t="s">
        <v>158</v>
      </c>
      <c r="B14" s="210" t="s">
        <v>165</v>
      </c>
      <c r="C14" s="161">
        <v>250</v>
      </c>
      <c r="D14" s="216"/>
      <c r="E14" s="216"/>
      <c r="F14" s="216"/>
      <c r="G14" s="216"/>
      <c r="H14" s="227"/>
      <c r="I14" s="166"/>
    </row>
    <row r="15" spans="1:15" ht="15.75">
      <c r="A15" s="205" t="s">
        <v>159</v>
      </c>
      <c r="B15" s="206"/>
      <c r="C15" s="259" t="s">
        <v>124</v>
      </c>
      <c r="D15" s="259" t="s">
        <v>96</v>
      </c>
      <c r="E15" s="206"/>
      <c r="F15" s="206"/>
      <c r="G15" s="206"/>
      <c r="H15" s="221"/>
      <c r="I15" s="166"/>
    </row>
    <row r="16" spans="1:15">
      <c r="A16" s="207" t="s">
        <v>160</v>
      </c>
      <c r="B16" s="208" t="s">
        <v>132</v>
      </c>
      <c r="C16" s="155">
        <v>1</v>
      </c>
      <c r="D16" s="172"/>
      <c r="E16" s="228"/>
      <c r="F16" s="229" t="s">
        <v>201</v>
      </c>
      <c r="G16" s="228"/>
      <c r="H16" s="230"/>
      <c r="I16" s="166"/>
    </row>
    <row r="17" spans="1:15">
      <c r="A17" s="207" t="s">
        <v>161</v>
      </c>
      <c r="B17" s="208" t="s">
        <v>161</v>
      </c>
      <c r="C17" s="173"/>
      <c r="D17" s="174">
        <v>1760</v>
      </c>
      <c r="E17" s="231"/>
      <c r="F17" s="231" t="s">
        <v>202</v>
      </c>
      <c r="G17" s="231"/>
      <c r="H17" s="232"/>
      <c r="I17" s="171"/>
    </row>
    <row r="18" spans="1:15">
      <c r="A18" s="207" t="s">
        <v>162</v>
      </c>
      <c r="B18" s="208" t="s">
        <v>132</v>
      </c>
      <c r="C18" s="162">
        <v>0</v>
      </c>
      <c r="D18" s="172"/>
      <c r="E18" s="228"/>
      <c r="F18" s="228"/>
      <c r="G18" s="228"/>
      <c r="H18" s="230"/>
      <c r="I18" s="166"/>
    </row>
    <row r="19" spans="1:15" ht="13.5" thickBot="1">
      <c r="A19" s="207" t="s">
        <v>161</v>
      </c>
      <c r="B19" s="208" t="s">
        <v>161</v>
      </c>
      <c r="C19" s="175"/>
      <c r="D19" s="176">
        <v>0</v>
      </c>
      <c r="E19" s="231"/>
      <c r="F19" s="231"/>
      <c r="G19" s="231"/>
      <c r="H19" s="232"/>
      <c r="I19" s="171"/>
    </row>
    <row r="20" spans="1:15" ht="15.75">
      <c r="A20" s="205" t="s">
        <v>46</v>
      </c>
      <c r="B20" s="212"/>
      <c r="C20" s="206"/>
      <c r="D20" s="259" t="s">
        <v>145</v>
      </c>
      <c r="E20" s="206"/>
      <c r="F20" s="206"/>
      <c r="G20" s="206"/>
      <c r="H20" s="221"/>
      <c r="I20" s="166"/>
      <c r="K20" s="98"/>
    </row>
    <row r="21" spans="1:15" ht="13.5" thickBot="1">
      <c r="A21" s="213" t="s">
        <v>47</v>
      </c>
      <c r="B21" s="210" t="s">
        <v>166</v>
      </c>
      <c r="C21" s="233"/>
      <c r="D21" s="260">
        <v>20</v>
      </c>
      <c r="E21" s="233"/>
      <c r="F21" s="233"/>
      <c r="G21" s="233"/>
      <c r="H21" s="234"/>
      <c r="I21" s="177"/>
    </row>
    <row r="22" spans="1:15" ht="15.75">
      <c r="A22" s="205" t="s">
        <v>48</v>
      </c>
      <c r="B22" s="206"/>
      <c r="C22" s="257" t="s">
        <v>124</v>
      </c>
      <c r="D22" s="259" t="s">
        <v>96</v>
      </c>
      <c r="E22" s="206"/>
      <c r="F22" s="206"/>
      <c r="G22" s="206"/>
      <c r="H22" s="221"/>
      <c r="I22" s="166"/>
    </row>
    <row r="23" spans="1:15">
      <c r="A23" s="207" t="s">
        <v>75</v>
      </c>
      <c r="B23" s="208" t="s">
        <v>167</v>
      </c>
      <c r="C23" s="159">
        <v>19761.599999999999</v>
      </c>
      <c r="D23" s="159">
        <v>0</v>
      </c>
      <c r="E23" s="231"/>
      <c r="F23" s="231"/>
      <c r="G23" s="231"/>
      <c r="H23" s="232"/>
      <c r="I23" s="171"/>
    </row>
    <row r="24" spans="1:15">
      <c r="A24" s="207" t="s">
        <v>76</v>
      </c>
      <c r="B24" s="208" t="s">
        <v>167</v>
      </c>
      <c r="C24" s="178">
        <v>0</v>
      </c>
      <c r="D24" s="178">
        <v>0</v>
      </c>
      <c r="E24" s="231"/>
      <c r="F24" s="231"/>
      <c r="G24" s="231"/>
      <c r="H24" s="232"/>
      <c r="I24" s="171"/>
    </row>
    <row r="25" spans="1:15" s="2" customFormat="1">
      <c r="A25" s="207" t="s">
        <v>77</v>
      </c>
      <c r="B25" s="208" t="s">
        <v>167</v>
      </c>
      <c r="C25" s="178">
        <v>107208.16</v>
      </c>
      <c r="D25" s="178">
        <v>100</v>
      </c>
      <c r="E25" s="231"/>
      <c r="F25" s="231" t="s">
        <v>204</v>
      </c>
      <c r="G25" s="231"/>
      <c r="H25" s="232"/>
      <c r="I25" s="171"/>
      <c r="J25"/>
      <c r="K25" s="3"/>
      <c r="L25" s="3"/>
      <c r="M25" s="3"/>
      <c r="N25" s="3"/>
      <c r="O25" s="3"/>
    </row>
    <row r="26" spans="1:15">
      <c r="A26" s="207" t="s">
        <v>139</v>
      </c>
      <c r="B26" s="208" t="s">
        <v>167</v>
      </c>
      <c r="C26" s="178">
        <v>22803.41</v>
      </c>
      <c r="D26" s="178">
        <v>0</v>
      </c>
      <c r="E26" s="231"/>
      <c r="F26" s="231" t="s">
        <v>205</v>
      </c>
      <c r="G26" s="231"/>
      <c r="H26" s="232"/>
      <c r="I26" s="171"/>
    </row>
    <row r="27" spans="1:15">
      <c r="A27" s="207" t="s">
        <v>78</v>
      </c>
      <c r="B27" s="208" t="s">
        <v>167</v>
      </c>
      <c r="C27" s="178">
        <v>45222.95</v>
      </c>
      <c r="D27" s="179">
        <v>33</v>
      </c>
      <c r="E27" s="235"/>
      <c r="F27" s="231"/>
      <c r="G27" s="231"/>
      <c r="H27" s="232"/>
      <c r="I27" s="171"/>
    </row>
    <row r="28" spans="1:15">
      <c r="A28" s="207" t="s">
        <v>79</v>
      </c>
      <c r="B28" s="208" t="s">
        <v>167</v>
      </c>
      <c r="C28" s="178">
        <v>0</v>
      </c>
      <c r="D28" s="178">
        <v>0</v>
      </c>
      <c r="E28" s="235"/>
      <c r="F28" s="231" t="s">
        <v>206</v>
      </c>
      <c r="G28" s="231"/>
      <c r="H28" s="232"/>
      <c r="I28" s="171"/>
    </row>
    <row r="29" spans="1:15">
      <c r="A29" s="207" t="s">
        <v>86</v>
      </c>
      <c r="B29" s="208" t="s">
        <v>167</v>
      </c>
      <c r="C29" s="178">
        <v>1845</v>
      </c>
      <c r="D29" s="178">
        <v>100</v>
      </c>
      <c r="E29" s="235"/>
      <c r="F29" s="231" t="s">
        <v>207</v>
      </c>
      <c r="G29" s="231"/>
      <c r="H29" s="232"/>
      <c r="I29" s="171"/>
    </row>
    <row r="30" spans="1:15" ht="13.9" customHeight="1">
      <c r="A30" s="207" t="s">
        <v>127</v>
      </c>
      <c r="B30" s="208" t="s">
        <v>167</v>
      </c>
      <c r="C30" s="178">
        <v>-1292.5</v>
      </c>
      <c r="D30" s="178">
        <v>100</v>
      </c>
      <c r="E30" s="231"/>
      <c r="F30" s="231" t="s">
        <v>208</v>
      </c>
      <c r="G30" s="231"/>
      <c r="H30" s="232"/>
      <c r="I30" s="171"/>
    </row>
    <row r="31" spans="1:15">
      <c r="A31" s="207" t="s">
        <v>123</v>
      </c>
      <c r="B31" s="208" t="s">
        <v>167</v>
      </c>
      <c r="C31" s="178">
        <v>1274.51</v>
      </c>
      <c r="D31" s="178">
        <v>0</v>
      </c>
      <c r="E31" s="235"/>
      <c r="F31" s="231"/>
      <c r="G31" s="231"/>
      <c r="H31" s="232"/>
      <c r="I31" s="171"/>
    </row>
    <row r="32" spans="1:15">
      <c r="A32" s="207" t="s">
        <v>80</v>
      </c>
      <c r="B32" s="208" t="s">
        <v>167</v>
      </c>
      <c r="C32" s="178">
        <v>65782.490000000005</v>
      </c>
      <c r="D32" s="178">
        <v>44</v>
      </c>
      <c r="E32" s="235"/>
      <c r="F32" s="231"/>
      <c r="G32" s="231"/>
      <c r="H32" s="232"/>
      <c r="I32" s="171"/>
    </row>
    <row r="33" spans="1:15">
      <c r="A33" s="207" t="s">
        <v>81</v>
      </c>
      <c r="B33" s="208" t="s">
        <v>167</v>
      </c>
      <c r="C33" s="178">
        <v>0</v>
      </c>
      <c r="D33" s="178">
        <v>0</v>
      </c>
      <c r="E33" s="231"/>
      <c r="F33" s="231"/>
      <c r="G33" s="231"/>
      <c r="H33" s="232"/>
      <c r="I33" s="171"/>
    </row>
    <row r="34" spans="1:15">
      <c r="A34" s="207" t="s">
        <v>146</v>
      </c>
      <c r="B34" s="208" t="s">
        <v>167</v>
      </c>
      <c r="C34" s="178">
        <v>0</v>
      </c>
      <c r="D34" s="178">
        <v>0</v>
      </c>
      <c r="E34" s="231"/>
      <c r="F34" s="231"/>
      <c r="G34" s="231"/>
      <c r="H34" s="232"/>
      <c r="I34" s="171"/>
    </row>
    <row r="35" spans="1:15">
      <c r="A35" s="207" t="s">
        <v>82</v>
      </c>
      <c r="B35" s="208" t="s">
        <v>167</v>
      </c>
      <c r="C35" s="178">
        <v>0</v>
      </c>
      <c r="D35" s="178">
        <v>0</v>
      </c>
      <c r="E35" s="231"/>
      <c r="F35" s="231"/>
      <c r="G35" s="231"/>
      <c r="H35" s="232"/>
      <c r="I35" s="171"/>
    </row>
    <row r="36" spans="1:15">
      <c r="A36" s="207" t="s">
        <v>170</v>
      </c>
      <c r="B36" s="208" t="s">
        <v>167</v>
      </c>
      <c r="C36" s="178">
        <v>1343.83</v>
      </c>
      <c r="D36" s="178">
        <v>45</v>
      </c>
      <c r="E36" s="235"/>
      <c r="F36" s="231"/>
      <c r="G36" s="231"/>
      <c r="H36" s="232"/>
      <c r="I36" s="171"/>
    </row>
    <row r="37" spans="1:15">
      <c r="A37" s="207" t="s">
        <v>169</v>
      </c>
      <c r="B37" s="208" t="s">
        <v>167</v>
      </c>
      <c r="C37" s="160">
        <v>0</v>
      </c>
      <c r="D37" s="180">
        <v>0</v>
      </c>
      <c r="E37" s="228"/>
      <c r="F37" s="236"/>
      <c r="G37" s="228"/>
      <c r="H37" s="230"/>
      <c r="I37" s="166"/>
    </row>
    <row r="38" spans="1:15" ht="13.5" thickBot="1">
      <c r="A38" s="214" t="s">
        <v>49</v>
      </c>
      <c r="B38" s="210" t="s">
        <v>167</v>
      </c>
      <c r="C38" s="255">
        <f>SUM(C23:C37)</f>
        <v>263949.45</v>
      </c>
      <c r="D38" s="256"/>
      <c r="E38" s="237"/>
      <c r="F38" s="237"/>
      <c r="G38" s="237"/>
      <c r="H38" s="238"/>
      <c r="I38" s="171"/>
      <c r="J38" s="32"/>
    </row>
    <row r="39" spans="1:15" ht="15.75">
      <c r="A39" s="205" t="s">
        <v>50</v>
      </c>
      <c r="B39" s="206"/>
      <c r="C39" s="257" t="s">
        <v>124</v>
      </c>
      <c r="D39" s="258" t="s">
        <v>96</v>
      </c>
      <c r="E39" s="206"/>
      <c r="F39" s="206"/>
      <c r="G39" s="206"/>
      <c r="H39" s="221"/>
      <c r="I39" s="166"/>
      <c r="J39" s="4"/>
      <c r="K39" s="4"/>
      <c r="L39" s="4"/>
      <c r="M39" s="4"/>
      <c r="N39" s="4"/>
      <c r="O39" s="4"/>
    </row>
    <row r="40" spans="1:15" ht="16.149999999999999" customHeight="1">
      <c r="A40" s="207" t="s">
        <v>60</v>
      </c>
      <c r="B40" s="208" t="s">
        <v>167</v>
      </c>
      <c r="C40" s="181">
        <v>2000</v>
      </c>
      <c r="D40" s="159">
        <v>0</v>
      </c>
      <c r="E40" s="235"/>
      <c r="F40" s="231"/>
      <c r="G40" s="231"/>
      <c r="H40" s="232"/>
      <c r="I40" s="171"/>
    </row>
    <row r="41" spans="1:15">
      <c r="A41" s="207" t="s">
        <v>51</v>
      </c>
      <c r="B41" s="208" t="s">
        <v>167</v>
      </c>
      <c r="C41" s="182">
        <v>27610</v>
      </c>
      <c r="D41" s="178">
        <v>90</v>
      </c>
      <c r="E41" s="235"/>
      <c r="F41" s="231"/>
      <c r="G41" s="231"/>
      <c r="H41" s="232"/>
      <c r="I41" s="171"/>
    </row>
    <row r="42" spans="1:15">
      <c r="A42" s="207" t="s">
        <v>52</v>
      </c>
      <c r="B42" s="208" t="s">
        <v>167</v>
      </c>
      <c r="C42" s="182">
        <v>4050.52</v>
      </c>
      <c r="D42" s="178">
        <v>45</v>
      </c>
      <c r="E42" s="235"/>
      <c r="F42" s="231"/>
      <c r="G42" s="231"/>
      <c r="H42" s="232"/>
      <c r="I42" s="171"/>
    </row>
    <row r="43" spans="1:15">
      <c r="A43" s="207" t="s">
        <v>53</v>
      </c>
      <c r="B43" s="208" t="s">
        <v>167</v>
      </c>
      <c r="C43" s="182">
        <v>4663.6899999999996</v>
      </c>
      <c r="D43" s="178">
        <v>45</v>
      </c>
      <c r="E43" s="235"/>
      <c r="F43" s="231"/>
      <c r="G43" s="231"/>
      <c r="H43" s="232"/>
      <c r="I43" s="171"/>
    </row>
    <row r="44" spans="1:15">
      <c r="A44" s="207" t="s">
        <v>54</v>
      </c>
      <c r="B44" s="208" t="s">
        <v>167</v>
      </c>
      <c r="C44" s="182">
        <v>6707.2</v>
      </c>
      <c r="D44" s="178">
        <v>60</v>
      </c>
      <c r="E44" s="235"/>
      <c r="F44" s="231"/>
      <c r="G44" s="231"/>
      <c r="H44" s="232"/>
      <c r="I44" s="171"/>
    </row>
    <row r="45" spans="1:15">
      <c r="A45" s="207" t="s">
        <v>55</v>
      </c>
      <c r="B45" s="208" t="s">
        <v>167</v>
      </c>
      <c r="C45" s="182">
        <v>71.91</v>
      </c>
      <c r="D45" s="178">
        <v>10</v>
      </c>
      <c r="E45" s="235"/>
      <c r="F45" s="231"/>
      <c r="G45" s="231"/>
      <c r="H45" s="232"/>
      <c r="I45" s="171"/>
    </row>
    <row r="46" spans="1:15">
      <c r="A46" s="207" t="s">
        <v>56</v>
      </c>
      <c r="B46" s="208" t="s">
        <v>167</v>
      </c>
      <c r="C46" s="182">
        <v>6864.92</v>
      </c>
      <c r="D46" s="178">
        <v>70</v>
      </c>
      <c r="E46" s="235"/>
      <c r="F46" s="231" t="s">
        <v>204</v>
      </c>
      <c r="G46" s="231"/>
      <c r="H46" s="232"/>
      <c r="I46" s="171"/>
    </row>
    <row r="47" spans="1:15">
      <c r="A47" s="207" t="s">
        <v>57</v>
      </c>
      <c r="B47" s="208" t="s">
        <v>167</v>
      </c>
      <c r="C47" s="182">
        <v>4126.49</v>
      </c>
      <c r="D47" s="178">
        <v>100</v>
      </c>
      <c r="E47" s="235"/>
      <c r="F47" s="231" t="s">
        <v>205</v>
      </c>
      <c r="G47" s="231"/>
      <c r="H47" s="232"/>
      <c r="I47" s="171"/>
    </row>
    <row r="48" spans="1:15">
      <c r="A48" s="207" t="s">
        <v>58</v>
      </c>
      <c r="B48" s="208" t="s">
        <v>167</v>
      </c>
      <c r="C48" s="182">
        <v>0</v>
      </c>
      <c r="D48" s="178">
        <v>0</v>
      </c>
      <c r="E48" s="235"/>
      <c r="F48" s="231"/>
      <c r="G48" s="231"/>
      <c r="H48" s="232"/>
      <c r="I48" s="171"/>
    </row>
    <row r="49" spans="1:10">
      <c r="A49" s="207" t="s">
        <v>85</v>
      </c>
      <c r="B49" s="208" t="s">
        <v>167</v>
      </c>
      <c r="C49" s="182">
        <v>17746.61</v>
      </c>
      <c r="D49" s="178">
        <v>44</v>
      </c>
      <c r="E49" s="235"/>
      <c r="F49" s="231" t="s">
        <v>206</v>
      </c>
      <c r="G49" s="231"/>
      <c r="H49" s="232"/>
      <c r="I49" s="171"/>
    </row>
    <row r="50" spans="1:10">
      <c r="A50" s="207" t="s">
        <v>59</v>
      </c>
      <c r="B50" s="208" t="s">
        <v>167</v>
      </c>
      <c r="C50" s="182">
        <v>17440.38</v>
      </c>
      <c r="D50" s="178">
        <v>65</v>
      </c>
      <c r="E50" s="235"/>
      <c r="F50" s="231" t="s">
        <v>207</v>
      </c>
      <c r="G50" s="231"/>
      <c r="H50" s="232"/>
      <c r="I50" s="171"/>
    </row>
    <row r="51" spans="1:10">
      <c r="A51" s="207" t="s">
        <v>61</v>
      </c>
      <c r="B51" s="208" t="s">
        <v>167</v>
      </c>
      <c r="C51" s="182">
        <v>24685.81</v>
      </c>
      <c r="D51" s="178">
        <v>44</v>
      </c>
      <c r="E51" s="235"/>
      <c r="F51" s="231" t="s">
        <v>208</v>
      </c>
      <c r="G51" s="231"/>
      <c r="H51" s="232"/>
      <c r="I51" s="171"/>
      <c r="J51" s="77"/>
    </row>
    <row r="52" spans="1:10">
      <c r="A52" s="207" t="s">
        <v>62</v>
      </c>
      <c r="B52" s="208" t="s">
        <v>167</v>
      </c>
      <c r="C52" s="182">
        <v>14653.24</v>
      </c>
      <c r="D52" s="178">
        <v>44</v>
      </c>
      <c r="E52" s="235"/>
      <c r="F52" s="231"/>
      <c r="G52" s="231"/>
      <c r="H52" s="232"/>
      <c r="I52" s="171"/>
    </row>
    <row r="53" spans="1:10">
      <c r="A53" s="207" t="s">
        <v>63</v>
      </c>
      <c r="B53" s="208" t="s">
        <v>167</v>
      </c>
      <c r="C53" s="182">
        <v>22128</v>
      </c>
      <c r="D53" s="178">
        <v>55</v>
      </c>
      <c r="E53" s="235"/>
      <c r="F53" s="231"/>
      <c r="G53" s="231"/>
      <c r="H53" s="232"/>
      <c r="I53" s="171"/>
    </row>
    <row r="54" spans="1:10">
      <c r="A54" s="207" t="s">
        <v>64</v>
      </c>
      <c r="B54" s="208" t="s">
        <v>167</v>
      </c>
      <c r="C54" s="182">
        <v>817.27</v>
      </c>
      <c r="D54" s="178">
        <v>55</v>
      </c>
      <c r="E54" s="235"/>
      <c r="F54" s="231"/>
      <c r="G54" s="231"/>
      <c r="H54" s="232"/>
      <c r="I54" s="171"/>
    </row>
    <row r="55" spans="1:10">
      <c r="A55" s="207" t="s">
        <v>65</v>
      </c>
      <c r="B55" s="208" t="s">
        <v>167</v>
      </c>
      <c r="C55" s="182">
        <v>9287.4699999999993</v>
      </c>
      <c r="D55" s="178">
        <v>44</v>
      </c>
      <c r="E55" s="235"/>
      <c r="F55" s="231"/>
      <c r="G55" s="231"/>
      <c r="H55" s="232"/>
      <c r="I55" s="171"/>
    </row>
    <row r="56" spans="1:10">
      <c r="A56" s="207" t="s">
        <v>66</v>
      </c>
      <c r="B56" s="208" t="s">
        <v>167</v>
      </c>
      <c r="C56" s="182">
        <v>967.9</v>
      </c>
      <c r="D56" s="178">
        <v>44</v>
      </c>
      <c r="E56" s="235"/>
      <c r="F56" s="231"/>
      <c r="G56" s="231"/>
      <c r="H56" s="232"/>
      <c r="I56" s="171"/>
    </row>
    <row r="57" spans="1:10">
      <c r="A57" s="207" t="s">
        <v>67</v>
      </c>
      <c r="B57" s="208" t="s">
        <v>167</v>
      </c>
      <c r="C57" s="182">
        <v>6436.41</v>
      </c>
      <c r="D57" s="178">
        <v>44</v>
      </c>
      <c r="E57" s="235"/>
      <c r="F57" s="231"/>
      <c r="G57" s="231"/>
      <c r="H57" s="232"/>
      <c r="I57" s="171"/>
    </row>
    <row r="58" spans="1:10">
      <c r="A58" s="207" t="s">
        <v>68</v>
      </c>
      <c r="B58" s="208" t="s">
        <v>167</v>
      </c>
      <c r="C58" s="182">
        <v>3969.51</v>
      </c>
      <c r="D58" s="178">
        <v>70</v>
      </c>
      <c r="E58" s="239"/>
      <c r="F58" s="228"/>
      <c r="G58" s="228"/>
      <c r="H58" s="230"/>
      <c r="I58" s="166"/>
    </row>
    <row r="59" spans="1:10">
      <c r="A59" s="207" t="s">
        <v>71</v>
      </c>
      <c r="B59" s="208" t="s">
        <v>167</v>
      </c>
      <c r="C59" s="182">
        <v>0</v>
      </c>
      <c r="D59" s="183">
        <v>0</v>
      </c>
      <c r="E59" s="228"/>
      <c r="F59" s="228"/>
      <c r="G59" s="228"/>
      <c r="H59" s="230"/>
      <c r="I59" s="166"/>
    </row>
    <row r="60" spans="1:10">
      <c r="A60" s="207" t="s">
        <v>72</v>
      </c>
      <c r="B60" s="208" t="s">
        <v>167</v>
      </c>
      <c r="C60" s="182">
        <v>0</v>
      </c>
      <c r="D60" s="183">
        <v>0</v>
      </c>
      <c r="E60" s="228"/>
      <c r="F60" s="228"/>
      <c r="G60" s="228"/>
      <c r="H60" s="230"/>
      <c r="I60" s="166"/>
    </row>
    <row r="61" spans="1:10">
      <c r="A61" s="207" t="s">
        <v>119</v>
      </c>
      <c r="B61" s="208" t="s">
        <v>167</v>
      </c>
      <c r="C61" s="182">
        <v>0</v>
      </c>
      <c r="D61" s="183">
        <v>0</v>
      </c>
      <c r="E61" s="228"/>
      <c r="F61" s="228"/>
      <c r="G61" s="228"/>
      <c r="H61" s="230"/>
      <c r="I61" s="166"/>
    </row>
    <row r="62" spans="1:10">
      <c r="A62" s="207" t="s">
        <v>70</v>
      </c>
      <c r="B62" s="208" t="s">
        <v>167</v>
      </c>
      <c r="C62" s="182">
        <v>7524</v>
      </c>
      <c r="D62" s="183">
        <v>44</v>
      </c>
      <c r="E62" s="239"/>
      <c r="F62" s="228"/>
      <c r="G62" s="228"/>
      <c r="H62" s="230"/>
      <c r="I62" s="166"/>
    </row>
    <row r="63" spans="1:10">
      <c r="A63" s="207" t="s">
        <v>69</v>
      </c>
      <c r="B63" s="208" t="s">
        <v>167</v>
      </c>
      <c r="C63" s="182">
        <v>1950.79</v>
      </c>
      <c r="D63" s="184">
        <v>44</v>
      </c>
      <c r="E63" s="240"/>
      <c r="F63" s="236"/>
      <c r="G63" s="236"/>
      <c r="H63" s="241"/>
      <c r="I63" s="185"/>
    </row>
    <row r="64" spans="1:10">
      <c r="A64" s="207" t="s">
        <v>73</v>
      </c>
      <c r="B64" s="208" t="s">
        <v>167</v>
      </c>
      <c r="C64" s="186">
        <v>1137.58</v>
      </c>
      <c r="D64" s="187">
        <v>44</v>
      </c>
      <c r="E64" s="228"/>
      <c r="F64" s="228"/>
      <c r="G64" s="228"/>
      <c r="H64" s="230"/>
      <c r="I64" s="166"/>
    </row>
    <row r="65" spans="1:15" ht="13.5" thickBot="1">
      <c r="A65" s="214" t="s">
        <v>74</v>
      </c>
      <c r="B65" s="210" t="s">
        <v>167</v>
      </c>
      <c r="C65" s="261">
        <f>SUM(C40:C64)</f>
        <v>184839.7</v>
      </c>
      <c r="D65" s="242"/>
      <c r="E65" s="242"/>
      <c r="F65" s="242"/>
      <c r="G65" s="242"/>
      <c r="H65" s="243"/>
      <c r="I65" s="185"/>
      <c r="K65" s="33"/>
    </row>
    <row r="66" spans="1:15" s="4" customFormat="1" ht="15.75">
      <c r="A66" s="205" t="s">
        <v>89</v>
      </c>
      <c r="B66" s="206"/>
      <c r="C66" s="259" t="s">
        <v>124</v>
      </c>
      <c r="D66" s="258" t="s">
        <v>96</v>
      </c>
      <c r="E66" s="206"/>
      <c r="F66" s="206"/>
      <c r="G66" s="206"/>
      <c r="H66" s="221"/>
      <c r="I66" s="166"/>
      <c r="J66" s="28"/>
      <c r="K66" s="28"/>
      <c r="L66" s="28"/>
      <c r="M66" s="28"/>
      <c r="N66" s="28"/>
      <c r="O66" s="28"/>
    </row>
    <row r="67" spans="1:15">
      <c r="A67" s="207" t="s">
        <v>90</v>
      </c>
      <c r="B67" s="208" t="s">
        <v>168</v>
      </c>
      <c r="C67" s="188">
        <v>137835</v>
      </c>
      <c r="D67" s="159">
        <v>55</v>
      </c>
      <c r="E67" s="235"/>
      <c r="F67" s="231" t="s">
        <v>204</v>
      </c>
      <c r="G67" s="231"/>
      <c r="H67" s="232"/>
      <c r="I67" s="171"/>
    </row>
    <row r="68" spans="1:15">
      <c r="A68" s="207" t="s">
        <v>91</v>
      </c>
      <c r="B68" s="208" t="s">
        <v>168</v>
      </c>
      <c r="C68" s="189">
        <v>119275.46</v>
      </c>
      <c r="D68" s="178">
        <v>44</v>
      </c>
      <c r="E68" s="235"/>
      <c r="F68" s="231" t="s">
        <v>205</v>
      </c>
      <c r="G68" s="231"/>
      <c r="H68" s="232"/>
      <c r="I68" s="171"/>
      <c r="J68" s="4"/>
      <c r="K68" s="4"/>
      <c r="L68" s="4"/>
      <c r="M68" s="4"/>
      <c r="N68" s="4"/>
      <c r="O68" s="4"/>
    </row>
    <row r="69" spans="1:15">
      <c r="A69" s="207" t="s">
        <v>92</v>
      </c>
      <c r="B69" s="208" t="s">
        <v>168</v>
      </c>
      <c r="C69" s="189">
        <v>166672.16</v>
      </c>
      <c r="D69" s="178">
        <v>55</v>
      </c>
      <c r="E69" s="235"/>
      <c r="F69" s="231"/>
      <c r="G69" s="231"/>
      <c r="H69" s="232"/>
      <c r="I69" s="171"/>
    </row>
    <row r="70" spans="1:15">
      <c r="A70" s="207" t="s">
        <v>93</v>
      </c>
      <c r="B70" s="208" t="s">
        <v>168</v>
      </c>
      <c r="C70" s="189">
        <v>14879</v>
      </c>
      <c r="D70" s="178">
        <v>55</v>
      </c>
      <c r="E70" s="235"/>
      <c r="F70" s="231" t="s">
        <v>206</v>
      </c>
      <c r="G70" s="231"/>
      <c r="H70" s="232"/>
      <c r="I70" s="171"/>
    </row>
    <row r="71" spans="1:15">
      <c r="A71" s="207" t="s">
        <v>94</v>
      </c>
      <c r="B71" s="208" t="s">
        <v>168</v>
      </c>
      <c r="C71" s="189">
        <v>66245.62</v>
      </c>
      <c r="D71" s="178">
        <v>44</v>
      </c>
      <c r="E71" s="235"/>
      <c r="F71" s="231" t="s">
        <v>207</v>
      </c>
      <c r="G71" s="231"/>
      <c r="H71" s="232"/>
      <c r="I71" s="171"/>
    </row>
    <row r="72" spans="1:15">
      <c r="A72" s="207" t="s">
        <v>28</v>
      </c>
      <c r="B72" s="208" t="s">
        <v>168</v>
      </c>
      <c r="C72" s="189">
        <v>1015</v>
      </c>
      <c r="D72" s="160">
        <v>100</v>
      </c>
      <c r="E72" s="244"/>
      <c r="F72" s="231" t="s">
        <v>208</v>
      </c>
      <c r="G72" s="231"/>
      <c r="H72" s="232"/>
      <c r="I72" s="171"/>
    </row>
    <row r="73" spans="1:15" ht="13.5" thickBot="1">
      <c r="A73" s="214" t="s">
        <v>101</v>
      </c>
      <c r="B73" s="210" t="s">
        <v>168</v>
      </c>
      <c r="C73" s="262">
        <f>SUM(C67:C72)</f>
        <v>505922.24</v>
      </c>
      <c r="D73" s="242"/>
      <c r="E73" s="242"/>
      <c r="F73" s="242"/>
      <c r="G73" s="242"/>
      <c r="H73" s="243"/>
      <c r="I73" s="190"/>
    </row>
    <row r="74" spans="1:15" ht="15.75">
      <c r="A74" s="205" t="s">
        <v>134</v>
      </c>
      <c r="B74" s="215"/>
      <c r="C74" s="259" t="s">
        <v>124</v>
      </c>
      <c r="D74" s="206"/>
      <c r="E74" s="206"/>
      <c r="F74" s="206"/>
      <c r="G74" s="206"/>
      <c r="H74" s="221"/>
      <c r="I74" s="164"/>
      <c r="J74" s="32"/>
      <c r="K74" s="33"/>
    </row>
    <row r="75" spans="1:15" ht="13.5" thickBot="1">
      <c r="A75" s="209" t="s">
        <v>135</v>
      </c>
      <c r="B75" s="216"/>
      <c r="C75" s="191">
        <v>45191.21</v>
      </c>
      <c r="D75" s="191">
        <v>45</v>
      </c>
      <c r="E75" s="245"/>
      <c r="F75" s="237"/>
      <c r="G75" s="237"/>
      <c r="H75" s="238"/>
      <c r="I75" s="171"/>
    </row>
    <row r="76" spans="1:15" ht="15.75">
      <c r="A76" s="205" t="s">
        <v>112</v>
      </c>
      <c r="B76" s="206"/>
      <c r="C76" s="263"/>
      <c r="D76" s="206"/>
      <c r="E76" s="206"/>
      <c r="F76" s="206"/>
      <c r="G76" s="206"/>
      <c r="H76" s="221"/>
      <c r="I76" s="164"/>
    </row>
    <row r="77" spans="1:15">
      <c r="A77" s="207" t="s">
        <v>107</v>
      </c>
      <c r="B77" s="208" t="s">
        <v>116</v>
      </c>
      <c r="C77" s="192">
        <v>327584</v>
      </c>
      <c r="D77" s="264" t="s">
        <v>175</v>
      </c>
      <c r="E77" s="246">
        <f>C77*(0.4+(0.15*C78))+E79+E80+E81+E82</f>
        <v>345148.14400000009</v>
      </c>
      <c r="F77" s="228"/>
      <c r="G77" s="228"/>
      <c r="H77" s="230"/>
      <c r="I77" s="164"/>
    </row>
    <row r="78" spans="1:15">
      <c r="A78" s="207" t="s">
        <v>203</v>
      </c>
      <c r="B78" s="208" t="s">
        <v>150</v>
      </c>
      <c r="C78" s="155">
        <v>4.1900000000000004</v>
      </c>
      <c r="D78" s="265"/>
      <c r="E78" s="247"/>
      <c r="F78" s="229"/>
      <c r="G78" s="229"/>
      <c r="H78" s="248"/>
      <c r="I78" s="177"/>
    </row>
    <row r="79" spans="1:15">
      <c r="A79" s="207" t="s">
        <v>108</v>
      </c>
      <c r="B79" s="208" t="s">
        <v>45</v>
      </c>
      <c r="C79" s="193">
        <v>8000</v>
      </c>
      <c r="D79" s="266" t="s">
        <v>175</v>
      </c>
      <c r="E79" s="249">
        <f>C79*(0.4+(0.15*$C$78))</f>
        <v>8228.0000000000018</v>
      </c>
      <c r="F79" s="229"/>
      <c r="G79" s="229"/>
      <c r="H79" s="248"/>
      <c r="I79" s="194"/>
    </row>
    <row r="80" spans="1:15">
      <c r="A80" s="207" t="s">
        <v>109</v>
      </c>
      <c r="B80" s="208" t="s">
        <v>45</v>
      </c>
      <c r="C80" s="195">
        <v>0</v>
      </c>
      <c r="D80" s="266" t="s">
        <v>175</v>
      </c>
      <c r="E80" s="249">
        <f>C80*(0.4+(0.15*$C$78))</f>
        <v>0</v>
      </c>
      <c r="F80" s="229"/>
      <c r="G80" s="229"/>
      <c r="H80" s="248"/>
      <c r="I80" s="194"/>
    </row>
    <row r="81" spans="1:10">
      <c r="A81" s="207" t="s">
        <v>110</v>
      </c>
      <c r="B81" s="208" t="s">
        <v>45</v>
      </c>
      <c r="C81" s="195">
        <v>0</v>
      </c>
      <c r="D81" s="266" t="s">
        <v>175</v>
      </c>
      <c r="E81" s="249">
        <f>C81*(0.4+(0.15*$C$78))</f>
        <v>0</v>
      </c>
      <c r="F81" s="229"/>
      <c r="G81" s="229"/>
      <c r="H81" s="248"/>
      <c r="I81" s="194"/>
    </row>
    <row r="82" spans="1:10" ht="13.5" thickBot="1">
      <c r="A82" s="209" t="s">
        <v>111</v>
      </c>
      <c r="B82" s="210" t="s">
        <v>45</v>
      </c>
      <c r="C82" s="196">
        <v>0</v>
      </c>
      <c r="D82" s="267" t="s">
        <v>175</v>
      </c>
      <c r="E82" s="250">
        <f>C82*(0.4+(0.15*$C$78))</f>
        <v>0</v>
      </c>
      <c r="F82" s="233"/>
      <c r="G82" s="233"/>
      <c r="H82" s="234"/>
      <c r="I82" s="194"/>
    </row>
    <row r="83" spans="1:10">
      <c r="A83" s="199"/>
      <c r="B83" s="199"/>
      <c r="C83" s="163"/>
      <c r="D83" s="163"/>
      <c r="E83" s="199"/>
      <c r="F83" s="199"/>
      <c r="G83" s="199"/>
      <c r="H83" s="199"/>
      <c r="I83" s="163"/>
      <c r="J83" s="3"/>
    </row>
    <row r="84" spans="1:10">
      <c r="A84" s="199"/>
      <c r="B84" s="199"/>
      <c r="C84" s="163"/>
      <c r="D84" s="163"/>
      <c r="E84" s="199"/>
      <c r="F84" s="199"/>
      <c r="G84" s="199"/>
      <c r="H84" s="199"/>
      <c r="I84" s="163"/>
      <c r="J84" s="3"/>
    </row>
    <row r="85" spans="1:10">
      <c r="A85" s="199"/>
      <c r="B85" s="199"/>
      <c r="C85" s="163"/>
      <c r="D85" s="163"/>
      <c r="E85" s="163"/>
      <c r="F85" s="163"/>
      <c r="G85" s="163"/>
      <c r="H85" s="163"/>
      <c r="I85" s="163"/>
      <c r="J85" s="3"/>
    </row>
    <row r="86" spans="1:10">
      <c r="A86" s="199"/>
      <c r="B86" s="199"/>
      <c r="C86" s="163"/>
      <c r="D86" s="163"/>
      <c r="E86" s="163"/>
      <c r="F86" s="163"/>
      <c r="G86" s="163"/>
      <c r="H86" s="163"/>
      <c r="I86" s="163"/>
      <c r="J86" s="3"/>
    </row>
    <row r="87" spans="1:10">
      <c r="A87" s="199"/>
      <c r="B87" s="199"/>
      <c r="C87" s="163"/>
      <c r="D87" s="163"/>
      <c r="E87" s="163"/>
      <c r="F87" s="163"/>
      <c r="G87" s="163"/>
      <c r="H87" s="163"/>
      <c r="I87" s="163"/>
      <c r="J87" s="3"/>
    </row>
    <row r="88" spans="1:10">
      <c r="A88" s="199"/>
      <c r="B88" s="199"/>
      <c r="C88" s="3"/>
      <c r="D88" s="3"/>
      <c r="E88" s="3"/>
      <c r="F88" s="3"/>
      <c r="G88" s="3"/>
      <c r="H88" s="3"/>
      <c r="I88" s="3"/>
      <c r="J88" s="3"/>
    </row>
    <row r="89" spans="1:10">
      <c r="A89" s="199"/>
      <c r="B89" s="199"/>
      <c r="C89" s="3"/>
      <c r="D89" s="3"/>
      <c r="E89" s="3"/>
      <c r="F89" s="3"/>
      <c r="G89" s="3"/>
      <c r="H89" s="3"/>
      <c r="I89" s="3"/>
      <c r="J89" s="3"/>
    </row>
    <row r="90" spans="1:10">
      <c r="A90" s="199"/>
      <c r="B90" s="199"/>
      <c r="C90" s="3"/>
      <c r="D90" s="3"/>
      <c r="E90" s="3"/>
      <c r="F90" s="3"/>
      <c r="G90" s="3"/>
      <c r="H90" s="3"/>
      <c r="I90" s="3"/>
      <c r="J90" s="3"/>
    </row>
    <row r="91" spans="1:10">
      <c r="A91" s="199"/>
      <c r="B91" s="199"/>
      <c r="C91" s="3"/>
      <c r="D91" s="3"/>
      <c r="E91" s="3"/>
      <c r="F91" s="3"/>
      <c r="G91" s="3"/>
      <c r="H91" s="3"/>
      <c r="I91" s="3"/>
      <c r="J91" s="3"/>
    </row>
    <row r="92" spans="1:10">
      <c r="B92" s="3"/>
      <c r="C92" s="3"/>
      <c r="D92" s="3"/>
      <c r="E92" s="3"/>
      <c r="F92" s="3"/>
      <c r="G92" s="3"/>
      <c r="H92" s="3"/>
      <c r="I92" s="3"/>
      <c r="J92" s="3"/>
    </row>
    <row r="93" spans="1:10" s="28" customFormat="1">
      <c r="A93" s="3"/>
      <c r="B93" s="3"/>
      <c r="C93" s="3"/>
      <c r="D93" s="3"/>
      <c r="E93" s="3"/>
    </row>
    <row r="94" spans="1:10">
      <c r="B94" s="3"/>
      <c r="C94" s="3"/>
      <c r="D94" s="3"/>
      <c r="E94" s="3"/>
      <c r="F94" s="3"/>
      <c r="G94" s="3"/>
      <c r="H94" s="3"/>
      <c r="I94" s="3"/>
      <c r="J94" s="3"/>
    </row>
    <row r="95" spans="1:10" s="4" customFormat="1">
      <c r="A95" s="3"/>
      <c r="B95" s="3"/>
      <c r="C95" s="3"/>
      <c r="D95" s="3"/>
      <c r="E95" s="3"/>
    </row>
    <row r="96" spans="1:10">
      <c r="B96" s="3"/>
      <c r="C96" s="3"/>
      <c r="D96" s="3"/>
      <c r="E96" s="3"/>
      <c r="F96" s="3"/>
      <c r="G96" s="3"/>
      <c r="H96" s="3"/>
      <c r="I96" s="3"/>
      <c r="J96" s="3"/>
    </row>
    <row r="97" spans="2:10">
      <c r="B97" s="3"/>
      <c r="C97" s="3"/>
      <c r="D97" s="3"/>
      <c r="E97" s="3"/>
      <c r="F97" s="3"/>
      <c r="G97" s="3"/>
      <c r="H97" s="3"/>
      <c r="I97" s="3"/>
      <c r="J97" s="3"/>
    </row>
    <row r="98" spans="2:10">
      <c r="B98" s="3"/>
      <c r="C98" s="3"/>
      <c r="D98" s="3"/>
      <c r="E98" s="3"/>
      <c r="F98" s="3"/>
      <c r="G98" s="3"/>
      <c r="H98" s="3"/>
      <c r="I98" s="3"/>
      <c r="J98" s="3"/>
    </row>
    <row r="99" spans="2:10">
      <c r="B99" s="3"/>
      <c r="C99" s="3"/>
      <c r="D99" s="3"/>
      <c r="E99" s="3"/>
      <c r="F99" s="3"/>
      <c r="G99" s="3"/>
      <c r="H99" s="3"/>
      <c r="I99" s="3"/>
      <c r="J99" s="3"/>
    </row>
    <row r="100" spans="2:10">
      <c r="B100" s="3"/>
      <c r="C100" s="3"/>
      <c r="D100" s="3"/>
      <c r="E100" s="3"/>
      <c r="F100" s="3"/>
      <c r="G100" s="3"/>
      <c r="H100" s="3"/>
      <c r="I100" s="3"/>
      <c r="J100" s="3"/>
    </row>
    <row r="101" spans="2:10">
      <c r="B101" s="3"/>
      <c r="C101" s="3"/>
      <c r="D101" s="3"/>
      <c r="E101" s="3"/>
      <c r="F101" s="3"/>
      <c r="G101" s="3"/>
      <c r="H101" s="3"/>
      <c r="I101" s="3"/>
      <c r="J101" s="3"/>
    </row>
    <row r="102" spans="2:10">
      <c r="B102" s="3"/>
      <c r="C102" s="3"/>
      <c r="D102" s="3"/>
      <c r="E102" s="3"/>
      <c r="F102" s="3"/>
      <c r="G102" s="3"/>
      <c r="H102" s="3"/>
      <c r="I102" s="3"/>
      <c r="J102" s="3"/>
    </row>
    <row r="103" spans="2:10">
      <c r="B103" s="3"/>
      <c r="C103" s="3"/>
      <c r="D103" s="3"/>
      <c r="E103" s="3"/>
      <c r="F103" s="3"/>
      <c r="G103" s="3"/>
      <c r="H103" s="3"/>
      <c r="I103" s="3"/>
      <c r="J103" s="3"/>
    </row>
    <row r="104" spans="2:10">
      <c r="B104" s="3"/>
      <c r="C104" s="3"/>
      <c r="D104" s="3"/>
      <c r="E104" s="3"/>
      <c r="F104" s="3"/>
      <c r="G104" s="3"/>
      <c r="H104" s="3"/>
      <c r="I104" s="3"/>
      <c r="J104" s="3"/>
    </row>
    <row r="105" spans="2:10">
      <c r="B105" s="3"/>
      <c r="C105" s="3"/>
      <c r="D105" s="3"/>
      <c r="E105" s="3"/>
      <c r="F105" s="3"/>
      <c r="G105" s="3"/>
      <c r="H105" s="3"/>
      <c r="I105" s="3"/>
      <c r="J105" s="3"/>
    </row>
    <row r="106" spans="2:10">
      <c r="B106" s="3"/>
      <c r="C106" s="3"/>
      <c r="D106" s="3"/>
      <c r="E106" s="3"/>
      <c r="F106" s="3"/>
      <c r="G106" s="3"/>
      <c r="H106" s="3"/>
      <c r="I106" s="3"/>
      <c r="J106" s="3"/>
    </row>
    <row r="107" spans="2:10">
      <c r="B107" s="3"/>
      <c r="C107" s="3"/>
      <c r="D107" s="3"/>
      <c r="E107" s="3"/>
      <c r="F107" s="3"/>
      <c r="G107" s="3"/>
      <c r="H107" s="3"/>
      <c r="I107" s="3"/>
      <c r="J107" s="3"/>
    </row>
    <row r="108" spans="2:10">
      <c r="B108" s="3"/>
      <c r="C108" s="3"/>
      <c r="D108" s="3"/>
      <c r="E108" s="3"/>
      <c r="F108" s="3"/>
      <c r="G108" s="3"/>
      <c r="H108" s="3"/>
      <c r="I108" s="3"/>
      <c r="J108" s="3"/>
    </row>
    <row r="109" spans="2:10">
      <c r="B109" s="3"/>
      <c r="C109" s="3"/>
      <c r="D109" s="3"/>
      <c r="E109" s="3"/>
      <c r="F109" s="3"/>
      <c r="G109" s="3"/>
      <c r="H109" s="3"/>
      <c r="I109" s="3"/>
      <c r="J109" s="3"/>
    </row>
    <row r="110" spans="2:10">
      <c r="B110" s="3"/>
      <c r="C110" s="3"/>
      <c r="D110" s="3"/>
      <c r="E110" s="3"/>
      <c r="F110" s="3"/>
      <c r="G110" s="3"/>
      <c r="H110" s="3"/>
      <c r="I110" s="3"/>
      <c r="J110" s="3"/>
    </row>
    <row r="111" spans="2:10">
      <c r="B111" s="3"/>
      <c r="C111" s="3"/>
      <c r="D111" s="3"/>
      <c r="E111" s="3"/>
      <c r="F111" s="3"/>
      <c r="G111" s="3"/>
      <c r="H111" s="3"/>
      <c r="I111" s="3"/>
      <c r="J111" s="3"/>
    </row>
    <row r="112" spans="2:10">
      <c r="B112" s="3"/>
      <c r="C112" s="3"/>
      <c r="D112" s="3"/>
      <c r="E112" s="3"/>
      <c r="F112" s="3"/>
      <c r="G112" s="3"/>
      <c r="H112" s="3"/>
      <c r="I112" s="3"/>
      <c r="J112" s="3"/>
    </row>
    <row r="113" spans="2:10">
      <c r="B113" s="3"/>
      <c r="C113" s="3"/>
      <c r="D113" s="3"/>
      <c r="E113" s="3"/>
      <c r="F113" s="3"/>
      <c r="G113" s="3"/>
      <c r="H113" s="3"/>
      <c r="I113" s="3"/>
      <c r="J113" s="3"/>
    </row>
    <row r="114" spans="2:10">
      <c r="B114" s="3"/>
      <c r="C114" s="3"/>
      <c r="D114" s="3"/>
      <c r="E114" s="3"/>
      <c r="F114" s="3"/>
      <c r="G114" s="3"/>
      <c r="H114" s="3"/>
      <c r="I114" s="3"/>
      <c r="J114" s="3"/>
    </row>
    <row r="115" spans="2:10">
      <c r="B115" s="3"/>
      <c r="C115" s="3"/>
      <c r="D115" s="3"/>
      <c r="E115" s="3"/>
      <c r="F115" s="3"/>
      <c r="G115" s="3"/>
      <c r="H115" s="3"/>
      <c r="I115" s="3"/>
      <c r="J115" s="3"/>
    </row>
    <row r="116" spans="2:10">
      <c r="B116" s="3"/>
      <c r="C116" s="3"/>
      <c r="D116" s="3"/>
      <c r="E116" s="3"/>
      <c r="F116" s="3"/>
      <c r="G116" s="3"/>
      <c r="H116" s="3"/>
      <c r="I116" s="3"/>
      <c r="J116" s="3"/>
    </row>
    <row r="117" spans="2:10">
      <c r="B117" s="3"/>
      <c r="C117" s="3"/>
      <c r="D117" s="3"/>
      <c r="E117" s="3"/>
      <c r="F117" s="3"/>
      <c r="G117" s="3"/>
      <c r="H117" s="3"/>
      <c r="I117" s="3"/>
      <c r="J117" s="3"/>
    </row>
    <row r="118" spans="2:10">
      <c r="B118" s="3"/>
      <c r="C118" s="3"/>
      <c r="D118" s="3"/>
      <c r="E118" s="3"/>
      <c r="F118" s="3"/>
      <c r="G118" s="3"/>
      <c r="H118" s="3"/>
      <c r="I118" s="3"/>
      <c r="J118" s="3"/>
    </row>
    <row r="119" spans="2:10">
      <c r="B119" s="3"/>
      <c r="C119" s="3"/>
      <c r="D119" s="3"/>
      <c r="E119" s="3"/>
      <c r="F119" s="3"/>
      <c r="G119" s="3"/>
      <c r="H119" s="3"/>
      <c r="I119" s="3"/>
      <c r="J119" s="3"/>
    </row>
    <row r="120" spans="2:10">
      <c r="B120" s="3"/>
      <c r="C120" s="3"/>
      <c r="D120" s="3"/>
      <c r="E120" s="3"/>
      <c r="F120" s="3"/>
      <c r="G120" s="3"/>
      <c r="H120" s="3"/>
      <c r="I120" s="3"/>
      <c r="J120" s="3"/>
    </row>
    <row r="121" spans="2:10">
      <c r="B121" s="3"/>
      <c r="C121" s="3"/>
      <c r="D121" s="3"/>
      <c r="E121" s="3"/>
      <c r="F121" s="3"/>
      <c r="G121" s="3"/>
      <c r="H121" s="3"/>
      <c r="I121" s="3"/>
      <c r="J121" s="3"/>
    </row>
    <row r="122" spans="2:10">
      <c r="B122" s="3"/>
      <c r="C122" s="3"/>
      <c r="D122" s="3"/>
      <c r="E122" s="3"/>
      <c r="F122" s="3"/>
      <c r="G122" s="3"/>
      <c r="H122" s="3"/>
      <c r="I122" s="3"/>
      <c r="J122" s="3"/>
    </row>
    <row r="123" spans="2:10">
      <c r="B123" s="3"/>
      <c r="C123" s="3"/>
      <c r="D123" s="3"/>
      <c r="E123" s="3"/>
      <c r="F123" s="3"/>
      <c r="G123" s="3"/>
      <c r="H123" s="3"/>
      <c r="I123" s="3"/>
      <c r="J123" s="3"/>
    </row>
    <row r="124" spans="2:10">
      <c r="B124" s="3"/>
      <c r="C124" s="3"/>
      <c r="D124" s="3"/>
      <c r="E124" s="3"/>
      <c r="F124" s="3"/>
      <c r="G124" s="3"/>
      <c r="H124" s="3"/>
      <c r="I124" s="3"/>
      <c r="J124" s="3"/>
    </row>
    <row r="125" spans="2:10">
      <c r="B125" s="3"/>
      <c r="C125" s="3"/>
      <c r="D125" s="3"/>
      <c r="E125" s="3"/>
      <c r="F125" s="3"/>
      <c r="G125" s="3"/>
      <c r="H125" s="3"/>
      <c r="I125" s="3"/>
      <c r="J125" s="3"/>
    </row>
    <row r="126" spans="2:10">
      <c r="B126" s="3"/>
      <c r="C126" s="3"/>
      <c r="D126" s="3"/>
      <c r="E126" s="3"/>
      <c r="F126" s="3"/>
      <c r="G126" s="3"/>
      <c r="H126" s="3"/>
      <c r="I126" s="3"/>
      <c r="J126" s="3"/>
    </row>
    <row r="127" spans="2:10">
      <c r="B127" s="3"/>
      <c r="C127" s="3"/>
      <c r="D127" s="3"/>
      <c r="E127" s="3"/>
      <c r="F127" s="3"/>
      <c r="G127" s="3"/>
      <c r="H127" s="3"/>
      <c r="I127" s="3"/>
      <c r="J127" s="3"/>
    </row>
    <row r="128" spans="2:10">
      <c r="B128" s="3"/>
      <c r="C128" s="3"/>
      <c r="D128" s="3"/>
      <c r="E128" s="3"/>
      <c r="F128" s="3"/>
      <c r="G128" s="3"/>
      <c r="H128" s="3"/>
      <c r="I128" s="3"/>
      <c r="J128" s="3"/>
    </row>
    <row r="129" spans="2:10">
      <c r="B129" s="3"/>
      <c r="C129" s="3"/>
      <c r="D129" s="3"/>
      <c r="E129" s="3"/>
      <c r="F129" s="3"/>
      <c r="G129" s="3"/>
      <c r="H129" s="3"/>
      <c r="I129" s="3"/>
      <c r="J129" s="3"/>
    </row>
    <row r="130" spans="2:10">
      <c r="B130" s="3"/>
      <c r="C130" s="3"/>
      <c r="D130" s="3"/>
      <c r="E130" s="3"/>
      <c r="F130" s="3"/>
      <c r="G130" s="3"/>
      <c r="H130" s="3"/>
      <c r="I130" s="3"/>
      <c r="J130" s="3"/>
    </row>
    <row r="131" spans="2:10">
      <c r="B131" s="3"/>
      <c r="C131" s="3"/>
      <c r="D131" s="3"/>
      <c r="E131" s="3"/>
      <c r="F131" s="3"/>
      <c r="G131" s="3"/>
      <c r="H131" s="3"/>
      <c r="I131" s="3"/>
      <c r="J131" s="3"/>
    </row>
    <row r="132" spans="2:10">
      <c r="B132" s="3"/>
      <c r="C132" s="3"/>
      <c r="D132" s="3"/>
      <c r="E132" s="3"/>
      <c r="F132" s="3"/>
      <c r="G132" s="3"/>
      <c r="H132" s="3"/>
      <c r="I132" s="3"/>
      <c r="J132" s="3"/>
    </row>
    <row r="133" spans="2:10">
      <c r="B133" s="3"/>
      <c r="C133" s="3"/>
      <c r="D133" s="3"/>
      <c r="E133" s="3"/>
      <c r="F133" s="3"/>
      <c r="G133" s="3"/>
      <c r="H133" s="3"/>
      <c r="I133" s="3"/>
      <c r="J133" s="3"/>
    </row>
    <row r="134" spans="2:10">
      <c r="B134" s="3"/>
      <c r="C134" s="3"/>
      <c r="D134" s="3"/>
      <c r="E134" s="3"/>
      <c r="F134" s="3"/>
      <c r="G134" s="3"/>
      <c r="H134" s="3"/>
      <c r="I134" s="3"/>
      <c r="J134" s="3"/>
    </row>
    <row r="135" spans="2:10">
      <c r="B135" s="3"/>
      <c r="C135" s="3"/>
      <c r="D135" s="3"/>
      <c r="E135" s="3"/>
      <c r="F135" s="3"/>
      <c r="G135" s="3"/>
      <c r="H135" s="3"/>
      <c r="I135" s="3"/>
      <c r="J135" s="3"/>
    </row>
    <row r="136" spans="2:10">
      <c r="B136" s="3"/>
      <c r="C136" s="3"/>
      <c r="D136" s="3"/>
      <c r="E136" s="3"/>
      <c r="F136" s="3"/>
      <c r="G136" s="3"/>
      <c r="H136" s="3"/>
      <c r="I136" s="3"/>
      <c r="J136" s="3"/>
    </row>
    <row r="137" spans="2:10">
      <c r="B137" s="3"/>
      <c r="C137" s="3"/>
      <c r="D137" s="3"/>
      <c r="E137" s="3"/>
      <c r="F137" s="3"/>
      <c r="G137" s="3"/>
      <c r="H137" s="3"/>
      <c r="I137" s="3"/>
      <c r="J137" s="3"/>
    </row>
    <row r="138" spans="2:10">
      <c r="B138" s="3"/>
      <c r="C138" s="3"/>
      <c r="D138" s="3"/>
      <c r="E138" s="3"/>
      <c r="F138" s="3"/>
      <c r="G138" s="3"/>
      <c r="H138" s="3"/>
      <c r="I138" s="3"/>
      <c r="J138" s="3"/>
    </row>
    <row r="139" spans="2:10">
      <c r="B139" s="3"/>
      <c r="C139" s="3"/>
      <c r="D139" s="3"/>
      <c r="E139" s="3"/>
      <c r="F139" s="3"/>
      <c r="G139" s="3"/>
      <c r="H139" s="3"/>
      <c r="I139" s="3"/>
      <c r="J139" s="3"/>
    </row>
    <row r="140" spans="2:10">
      <c r="B140" s="3"/>
      <c r="C140" s="3"/>
      <c r="D140" s="3"/>
      <c r="E140" s="3"/>
      <c r="F140" s="3"/>
      <c r="G140" s="3"/>
      <c r="H140" s="3"/>
      <c r="I140" s="3"/>
      <c r="J140" s="3"/>
    </row>
    <row r="141" spans="2:10">
      <c r="B141" s="3"/>
      <c r="C141" s="3"/>
      <c r="D141" s="3"/>
      <c r="E141" s="3"/>
      <c r="F141" s="3"/>
      <c r="G141" s="3"/>
      <c r="H141" s="3"/>
      <c r="I141" s="3"/>
      <c r="J141" s="3"/>
    </row>
    <row r="142" spans="2:10">
      <c r="B142" s="3"/>
      <c r="C142" s="3"/>
      <c r="D142" s="3"/>
      <c r="E142" s="3"/>
      <c r="F142" s="3"/>
      <c r="G142" s="3"/>
      <c r="H142" s="3"/>
      <c r="I142" s="3"/>
      <c r="J142" s="3"/>
    </row>
    <row r="143" spans="2:10">
      <c r="B143" s="3"/>
      <c r="C143" s="3"/>
      <c r="D143" s="3"/>
      <c r="E143" s="3"/>
      <c r="F143" s="3"/>
      <c r="G143" s="3"/>
      <c r="H143" s="3"/>
      <c r="I143" s="3"/>
      <c r="J143" s="3"/>
    </row>
    <row r="144" spans="2:10">
      <c r="B144" s="3"/>
      <c r="C144" s="3"/>
      <c r="D144" s="3"/>
      <c r="E144" s="3"/>
      <c r="F144" s="3"/>
      <c r="G144" s="3"/>
      <c r="H144" s="3"/>
      <c r="I144" s="3"/>
      <c r="J144" s="3"/>
    </row>
    <row r="145" spans="2:10">
      <c r="B145" s="3"/>
      <c r="C145" s="3"/>
      <c r="D145" s="3"/>
      <c r="E145" s="3"/>
      <c r="F145" s="3"/>
      <c r="G145" s="3"/>
      <c r="H145" s="3"/>
      <c r="I145" s="3"/>
      <c r="J145" s="3"/>
    </row>
    <row r="146" spans="2:10">
      <c r="B146" s="3"/>
      <c r="C146" s="3"/>
      <c r="D146" s="3"/>
      <c r="E146" s="3"/>
      <c r="F146" s="3"/>
      <c r="G146" s="3"/>
      <c r="H146" s="3"/>
      <c r="I146" s="3"/>
      <c r="J146" s="3"/>
    </row>
    <row r="147" spans="2:10">
      <c r="B147" s="3"/>
      <c r="C147" s="3"/>
      <c r="D147" s="3"/>
      <c r="E147" s="3"/>
      <c r="F147" s="3"/>
      <c r="G147" s="3"/>
      <c r="H147" s="3"/>
      <c r="I147" s="3"/>
      <c r="J147" s="3"/>
    </row>
    <row r="148" spans="2:10">
      <c r="B148" s="3"/>
      <c r="C148" s="3"/>
      <c r="D148" s="3"/>
      <c r="E148" s="3"/>
      <c r="F148" s="3"/>
      <c r="G148" s="3"/>
      <c r="H148" s="3"/>
      <c r="I148" s="3"/>
      <c r="J148" s="3"/>
    </row>
    <row r="149" spans="2:10">
      <c r="B149" s="3"/>
      <c r="C149" s="3"/>
      <c r="D149" s="3"/>
      <c r="E149" s="3"/>
      <c r="F149" s="3"/>
      <c r="G149" s="3"/>
      <c r="H149" s="3"/>
      <c r="I149" s="3"/>
      <c r="J149" s="3"/>
    </row>
    <row r="150" spans="2:10">
      <c r="B150" s="3"/>
      <c r="C150" s="3"/>
      <c r="D150" s="3"/>
      <c r="E150" s="3"/>
      <c r="F150" s="3"/>
      <c r="G150" s="3"/>
      <c r="H150" s="3"/>
      <c r="I150" s="3"/>
      <c r="J150" s="3"/>
    </row>
    <row r="151" spans="2:10">
      <c r="B151" s="3"/>
      <c r="C151" s="3"/>
      <c r="D151" s="3"/>
      <c r="E151" s="3"/>
      <c r="F151" s="3"/>
      <c r="G151" s="3"/>
      <c r="H151" s="3"/>
      <c r="I151" s="3"/>
      <c r="J151" s="3"/>
    </row>
    <row r="152" spans="2:10">
      <c r="B152" s="3"/>
      <c r="C152" s="3"/>
      <c r="D152" s="3"/>
      <c r="E152" s="3"/>
      <c r="F152" s="3"/>
      <c r="G152" s="3"/>
      <c r="H152" s="3"/>
      <c r="I152" s="3"/>
      <c r="J152" s="3"/>
    </row>
    <row r="153" spans="2:10">
      <c r="B153" s="3"/>
      <c r="C153" s="3"/>
      <c r="D153" s="3"/>
      <c r="E153" s="3"/>
      <c r="F153" s="3"/>
      <c r="G153" s="3"/>
      <c r="H153" s="3"/>
      <c r="I153" s="3"/>
      <c r="J153" s="3"/>
    </row>
    <row r="154" spans="2:10">
      <c r="B154" s="3"/>
      <c r="C154" s="3"/>
      <c r="D154" s="3"/>
      <c r="E154" s="3"/>
      <c r="F154" s="3"/>
      <c r="G154" s="3"/>
      <c r="H154" s="3"/>
      <c r="I154" s="3"/>
      <c r="J154" s="3"/>
    </row>
    <row r="155" spans="2:10">
      <c r="B155" s="3"/>
      <c r="C155" s="3"/>
      <c r="D155" s="3"/>
      <c r="E155" s="3"/>
      <c r="F155" s="3"/>
      <c r="G155" s="3"/>
      <c r="H155" s="3"/>
      <c r="I155" s="3"/>
      <c r="J155" s="3"/>
    </row>
    <row r="156" spans="2:10">
      <c r="B156" s="3"/>
      <c r="C156" s="3"/>
      <c r="D156" s="3"/>
      <c r="E156" s="3"/>
      <c r="F156" s="3"/>
      <c r="G156" s="3"/>
      <c r="H156" s="3"/>
      <c r="I156" s="3"/>
      <c r="J156" s="3"/>
    </row>
    <row r="157" spans="2:10">
      <c r="B157" s="3"/>
      <c r="C157" s="3"/>
      <c r="D157" s="3"/>
      <c r="E157" s="3"/>
      <c r="F157" s="3"/>
      <c r="G157" s="3"/>
      <c r="H157" s="3"/>
      <c r="I157" s="3"/>
      <c r="J157" s="3"/>
    </row>
    <row r="158" spans="2:10">
      <c r="B158" s="3"/>
      <c r="C158" s="3"/>
      <c r="D158" s="3"/>
      <c r="E158" s="3"/>
      <c r="F158" s="3"/>
      <c r="G158" s="3"/>
      <c r="H158" s="3"/>
      <c r="I158" s="3"/>
      <c r="J158" s="3"/>
    </row>
    <row r="159" spans="2:10">
      <c r="B159" s="3"/>
      <c r="C159" s="3"/>
      <c r="D159" s="3"/>
      <c r="E159" s="3"/>
      <c r="F159" s="3"/>
      <c r="G159" s="3"/>
      <c r="H159" s="3"/>
      <c r="I159" s="3"/>
      <c r="J159" s="3"/>
    </row>
    <row r="160" spans="2:10">
      <c r="B160" s="3"/>
      <c r="C160" s="3"/>
      <c r="D160" s="3"/>
      <c r="E160" s="3"/>
      <c r="F160" s="3"/>
      <c r="G160" s="3"/>
      <c r="H160" s="3"/>
      <c r="I160" s="3"/>
      <c r="J160" s="3"/>
    </row>
    <row r="161" spans="1:10">
      <c r="B161" s="3"/>
      <c r="C161" s="3"/>
      <c r="D161" s="3"/>
      <c r="E161" s="3"/>
      <c r="F161" s="3"/>
      <c r="G161" s="3"/>
      <c r="H161" s="3"/>
      <c r="I161" s="3"/>
      <c r="J161" s="3"/>
    </row>
    <row r="162" spans="1:10">
      <c r="B162" s="3"/>
      <c r="C162" s="3"/>
      <c r="D162" s="3"/>
      <c r="E162" s="3"/>
      <c r="F162" s="3"/>
      <c r="G162" s="3"/>
      <c r="H162" s="3"/>
      <c r="I162" s="3"/>
      <c r="J162" s="3"/>
    </row>
    <row r="163" spans="1:10">
      <c r="B163" s="3"/>
      <c r="C163" s="3"/>
      <c r="D163" s="3"/>
      <c r="E163" s="3"/>
      <c r="F163" s="3"/>
      <c r="G163" s="3"/>
      <c r="H163" s="3"/>
      <c r="I163" s="3"/>
      <c r="J163" s="3"/>
    </row>
    <row r="164" spans="1:10">
      <c r="B164" s="3"/>
      <c r="C164" s="3"/>
      <c r="D164" s="3"/>
      <c r="E164" s="3"/>
      <c r="F164" s="3"/>
      <c r="G164" s="3"/>
      <c r="H164" s="3"/>
      <c r="I164" s="3"/>
      <c r="J164" s="3"/>
    </row>
    <row r="165" spans="1:10">
      <c r="B165" s="3"/>
      <c r="C165" s="3"/>
      <c r="D165" s="3"/>
      <c r="E165" s="3"/>
      <c r="F165" s="3"/>
      <c r="G165" s="3"/>
      <c r="H165" s="3"/>
      <c r="I165" s="3"/>
      <c r="J165" s="3"/>
    </row>
    <row r="166" spans="1:10">
      <c r="B166" s="3"/>
      <c r="C166" s="3"/>
      <c r="D166" s="3"/>
      <c r="E166" s="3"/>
      <c r="F166" s="3"/>
      <c r="G166" s="3"/>
      <c r="H166" s="3"/>
      <c r="I166" s="3"/>
      <c r="J166" s="3"/>
    </row>
    <row r="167" spans="1:10">
      <c r="A167" s="98"/>
      <c r="B167" s="3"/>
      <c r="C167" s="3"/>
      <c r="D167" s="3"/>
      <c r="E167" s="3"/>
      <c r="F167" s="3"/>
      <c r="G167" s="3"/>
      <c r="H167" s="3"/>
      <c r="I167" s="3"/>
      <c r="J167" s="3"/>
    </row>
    <row r="168" spans="1:10">
      <c r="A168" s="98"/>
      <c r="B168" s="3"/>
      <c r="C168" s="3"/>
      <c r="D168" s="3"/>
      <c r="E168" s="3"/>
      <c r="F168" s="3"/>
      <c r="G168" s="3"/>
      <c r="H168" s="3"/>
      <c r="I168" s="3"/>
      <c r="J168" s="3"/>
    </row>
    <row r="169" spans="1:10">
      <c r="B169" s="3"/>
      <c r="C169" s="3"/>
      <c r="D169" s="3"/>
      <c r="E169" s="3"/>
      <c r="F169" s="3"/>
      <c r="G169" s="3"/>
      <c r="H169" s="3"/>
      <c r="I169" s="3"/>
      <c r="J169" s="3"/>
    </row>
    <row r="170" spans="1:10">
      <c r="B170" s="3"/>
      <c r="C170" s="3"/>
      <c r="D170" s="3"/>
      <c r="E170" s="3"/>
      <c r="F170" s="3"/>
      <c r="G170" s="3"/>
      <c r="H170" s="3"/>
      <c r="I170" s="3"/>
      <c r="J170" s="3"/>
    </row>
    <row r="171" spans="1:10">
      <c r="B171" s="3"/>
      <c r="C171" s="3"/>
      <c r="D171" s="3"/>
      <c r="E171" s="3"/>
      <c r="F171" s="3"/>
      <c r="G171" s="3"/>
      <c r="H171" s="3"/>
      <c r="I171" s="3"/>
      <c r="J171" s="3"/>
    </row>
    <row r="172" spans="1:10">
      <c r="B172" s="3"/>
      <c r="C172" s="3"/>
      <c r="D172" s="3"/>
      <c r="E172" s="3"/>
      <c r="F172" s="3"/>
      <c r="G172" s="3"/>
      <c r="H172" s="3"/>
      <c r="I172" s="3"/>
      <c r="J172" s="3"/>
    </row>
    <row r="173" spans="1:10">
      <c r="B173" s="3"/>
      <c r="C173" s="3"/>
      <c r="D173" s="3"/>
      <c r="E173" s="3"/>
      <c r="F173" s="3"/>
      <c r="G173" s="3"/>
      <c r="H173" s="3"/>
      <c r="I173" s="3"/>
      <c r="J173" s="3"/>
    </row>
    <row r="174" spans="1:10">
      <c r="B174" s="3"/>
      <c r="C174" s="3"/>
      <c r="D174" s="3"/>
      <c r="E174" s="3"/>
      <c r="F174" s="3"/>
      <c r="G174" s="3"/>
      <c r="H174" s="3"/>
      <c r="I174" s="3"/>
      <c r="J174" s="3"/>
    </row>
    <row r="175" spans="1:10">
      <c r="B175" s="3"/>
      <c r="C175" s="3"/>
      <c r="D175" s="3"/>
      <c r="E175" s="3"/>
      <c r="F175" s="3"/>
      <c r="G175" s="3"/>
      <c r="H175" s="3"/>
      <c r="I175" s="3"/>
      <c r="J175" s="3"/>
    </row>
    <row r="176" spans="1:10">
      <c r="B176" s="3"/>
      <c r="C176" s="3"/>
      <c r="D176" s="3"/>
      <c r="E176" s="3"/>
      <c r="F176" s="3"/>
      <c r="G176" s="3"/>
      <c r="H176" s="3"/>
      <c r="I176" s="3"/>
      <c r="J176" s="3"/>
    </row>
    <row r="177" spans="2:10">
      <c r="B177" s="3"/>
      <c r="C177" s="3"/>
      <c r="D177" s="3"/>
      <c r="E177" s="3"/>
      <c r="F177" s="3"/>
      <c r="G177" s="3"/>
      <c r="H177" s="3"/>
      <c r="I177" s="3"/>
      <c r="J177" s="3"/>
    </row>
    <row r="178" spans="2:10">
      <c r="B178" s="3"/>
      <c r="C178" s="3"/>
      <c r="D178" s="3"/>
      <c r="E178" s="3"/>
      <c r="F178" s="3"/>
      <c r="G178" s="3"/>
      <c r="H178" s="3"/>
      <c r="I178" s="3"/>
      <c r="J178" s="3"/>
    </row>
    <row r="179" spans="2:10">
      <c r="B179" s="3"/>
      <c r="C179" s="3"/>
      <c r="D179" s="3"/>
      <c r="E179" s="3"/>
      <c r="F179" s="3"/>
      <c r="G179" s="3"/>
      <c r="H179" s="3"/>
      <c r="I179" s="3"/>
      <c r="J179" s="3"/>
    </row>
    <row r="180" spans="2:10">
      <c r="B180" s="3"/>
      <c r="C180" s="3"/>
      <c r="D180" s="3"/>
      <c r="E180" s="3"/>
      <c r="F180" s="3"/>
      <c r="G180" s="3"/>
      <c r="H180" s="3"/>
      <c r="I180" s="3"/>
      <c r="J180" s="3"/>
    </row>
    <row r="181" spans="2:10">
      <c r="B181" s="3"/>
      <c r="C181" s="3"/>
      <c r="D181" s="3"/>
      <c r="E181" s="3"/>
      <c r="F181" s="3"/>
      <c r="G181" s="3"/>
      <c r="H181" s="3"/>
      <c r="I181" s="3"/>
      <c r="J181" s="3"/>
    </row>
    <row r="182" spans="2:10">
      <c r="B182" s="3"/>
      <c r="C182" s="3"/>
      <c r="D182" s="3"/>
      <c r="E182" s="3"/>
      <c r="F182" s="3"/>
      <c r="G182" s="3"/>
      <c r="H182" s="3"/>
      <c r="I182" s="3"/>
      <c r="J182" s="3"/>
    </row>
    <row r="183" spans="2:10">
      <c r="B183" s="3"/>
      <c r="C183" s="3"/>
      <c r="D183" s="3"/>
      <c r="E183" s="3"/>
      <c r="F183" s="3"/>
      <c r="G183" s="3"/>
      <c r="H183" s="3"/>
      <c r="I183" s="3"/>
      <c r="J183" s="3"/>
    </row>
    <row r="184" spans="2:10">
      <c r="B184" s="3"/>
      <c r="C184" s="3"/>
      <c r="D184" s="3"/>
      <c r="E184" s="3"/>
      <c r="F184" s="3"/>
      <c r="G184" s="3"/>
      <c r="H184" s="3"/>
      <c r="I184" s="3"/>
      <c r="J184" s="3"/>
    </row>
    <row r="185" spans="2:10">
      <c r="B185" s="3"/>
      <c r="C185" s="3"/>
      <c r="D185" s="3"/>
      <c r="E185" s="3"/>
      <c r="F185" s="3"/>
      <c r="G185" s="3"/>
      <c r="H185" s="3"/>
      <c r="I185" s="3"/>
      <c r="J185" s="3"/>
    </row>
    <row r="186" spans="2:10">
      <c r="B186" s="3"/>
      <c r="C186" s="3"/>
      <c r="D186" s="3"/>
      <c r="E186" s="3"/>
      <c r="F186" s="3"/>
      <c r="G186" s="3"/>
      <c r="H186" s="3"/>
      <c r="I186" s="3"/>
      <c r="J186" s="3"/>
    </row>
    <row r="187" spans="2:10">
      <c r="B187" s="3"/>
      <c r="C187" s="3"/>
      <c r="D187" s="3"/>
      <c r="E187" s="3"/>
      <c r="F187" s="3"/>
      <c r="G187" s="3"/>
      <c r="H187" s="3"/>
      <c r="I187" s="3"/>
      <c r="J187" s="3"/>
    </row>
    <row r="188" spans="2:10">
      <c r="B188" s="3"/>
      <c r="C188" s="3"/>
      <c r="D188" s="3"/>
      <c r="E188" s="3"/>
      <c r="F188" s="3"/>
      <c r="G188" s="3"/>
      <c r="H188" s="3"/>
      <c r="I188" s="3"/>
      <c r="J188" s="3"/>
    </row>
    <row r="189" spans="2:10">
      <c r="B189" s="3"/>
      <c r="C189" s="3"/>
      <c r="D189" s="3"/>
      <c r="E189" s="3"/>
      <c r="F189" s="3"/>
      <c r="G189" s="3"/>
      <c r="H189" s="3"/>
      <c r="I189" s="3"/>
      <c r="J189" s="3"/>
    </row>
    <row r="190" spans="2:10">
      <c r="B190" s="3"/>
      <c r="C190" s="3"/>
      <c r="D190" s="3"/>
      <c r="E190" s="3"/>
      <c r="F190" s="3"/>
      <c r="G190" s="3"/>
      <c r="H190" s="3"/>
      <c r="I190" s="3"/>
      <c r="J190" s="3"/>
    </row>
    <row r="191" spans="2:10">
      <c r="B191" s="3"/>
      <c r="C191" s="3"/>
      <c r="D191" s="3"/>
      <c r="E191" s="3"/>
      <c r="F191" s="3"/>
      <c r="G191" s="3"/>
      <c r="H191" s="3"/>
      <c r="I191" s="3"/>
      <c r="J191" s="3"/>
    </row>
    <row r="192" spans="2:10">
      <c r="B192" s="3"/>
      <c r="C192" s="3"/>
      <c r="D192" s="3"/>
      <c r="E192" s="3"/>
      <c r="F192" s="3"/>
      <c r="G192" s="3"/>
      <c r="H192" s="3"/>
      <c r="I192" s="3"/>
      <c r="J192" s="3"/>
    </row>
    <row r="193" spans="2:10">
      <c r="B193" s="3"/>
      <c r="C193" s="3"/>
      <c r="D193" s="3"/>
      <c r="E193" s="3"/>
      <c r="F193" s="3"/>
      <c r="G193" s="3"/>
      <c r="H193" s="3"/>
      <c r="I193" s="3"/>
      <c r="J193" s="3"/>
    </row>
    <row r="194" spans="2:10">
      <c r="B194" s="3"/>
      <c r="C194" s="3"/>
      <c r="D194" s="3"/>
      <c r="E194" s="3"/>
      <c r="F194" s="3"/>
      <c r="G194" s="3"/>
      <c r="H194" s="3"/>
      <c r="I194" s="3"/>
      <c r="J194" s="3"/>
    </row>
    <row r="195" spans="2:10">
      <c r="B195" s="3"/>
      <c r="C195" s="3"/>
      <c r="D195" s="3"/>
      <c r="E195" s="3"/>
      <c r="F195" s="3"/>
      <c r="G195" s="3"/>
      <c r="H195" s="3"/>
      <c r="I195" s="3"/>
      <c r="J195" s="3"/>
    </row>
    <row r="196" spans="2:10">
      <c r="B196" s="3"/>
      <c r="C196" s="3"/>
      <c r="D196" s="3"/>
      <c r="E196" s="3"/>
      <c r="F196" s="3"/>
      <c r="G196" s="3"/>
      <c r="H196" s="3"/>
      <c r="I196" s="3"/>
      <c r="J196" s="3"/>
    </row>
    <row r="197" spans="2:10">
      <c r="B197" s="3"/>
      <c r="C197" s="3"/>
      <c r="D197" s="3"/>
      <c r="E197" s="3"/>
      <c r="F197" s="3"/>
      <c r="G197" s="3"/>
      <c r="H197" s="3"/>
      <c r="I197" s="3"/>
      <c r="J197" s="3"/>
    </row>
    <row r="198" spans="2:10">
      <c r="B198" s="3"/>
      <c r="C198" s="3"/>
      <c r="D198" s="3"/>
      <c r="E198" s="3"/>
      <c r="F198" s="3"/>
      <c r="G198" s="3"/>
      <c r="H198" s="3"/>
      <c r="I198" s="3"/>
      <c r="J198" s="3"/>
    </row>
    <row r="199" spans="2:10">
      <c r="B199" s="3"/>
      <c r="C199" s="3"/>
      <c r="D199" s="3"/>
      <c r="E199" s="3"/>
      <c r="F199" s="3"/>
      <c r="G199" s="3"/>
      <c r="H199" s="3"/>
      <c r="I199" s="3"/>
      <c r="J199" s="3"/>
    </row>
    <row r="200" spans="2:10">
      <c r="B200" s="3"/>
      <c r="C200" s="3"/>
      <c r="D200" s="3"/>
      <c r="E200" s="3"/>
      <c r="F200" s="3"/>
      <c r="G200" s="3"/>
      <c r="H200" s="3"/>
      <c r="I200" s="3"/>
      <c r="J200" s="3"/>
    </row>
    <row r="201" spans="2:10">
      <c r="B201" s="3"/>
      <c r="C201" s="3"/>
      <c r="D201" s="3"/>
      <c r="E201" s="3"/>
      <c r="F201" s="3"/>
      <c r="G201" s="3"/>
      <c r="H201" s="3"/>
      <c r="I201" s="3"/>
      <c r="J201" s="3"/>
    </row>
    <row r="202" spans="2:10">
      <c r="B202" s="3"/>
      <c r="C202" s="3"/>
      <c r="D202" s="3"/>
      <c r="E202" s="3"/>
      <c r="F202" s="3"/>
      <c r="G202" s="3"/>
      <c r="H202" s="3"/>
      <c r="I202" s="3"/>
      <c r="J202" s="3"/>
    </row>
    <row r="203" spans="2:10">
      <c r="B203" s="3"/>
      <c r="C203" s="3"/>
      <c r="D203" s="3"/>
      <c r="E203" s="3"/>
      <c r="F203" s="3"/>
      <c r="G203" s="3"/>
      <c r="H203" s="3"/>
      <c r="I203" s="3"/>
      <c r="J203" s="3"/>
    </row>
    <row r="204" spans="2:10">
      <c r="B204" s="3"/>
      <c r="C204" s="3"/>
      <c r="D204" s="3"/>
      <c r="E204" s="3"/>
      <c r="F204" s="3"/>
      <c r="G204" s="3"/>
      <c r="H204" s="3"/>
      <c r="I204" s="3"/>
      <c r="J204" s="3"/>
    </row>
    <row r="205" spans="2:10">
      <c r="B205" s="3"/>
      <c r="C205" s="3"/>
      <c r="D205" s="3"/>
      <c r="E205" s="3"/>
      <c r="F205" s="3"/>
      <c r="G205" s="3"/>
      <c r="H205" s="3"/>
      <c r="I205" s="3"/>
      <c r="J205" s="3"/>
    </row>
    <row r="206" spans="2:10">
      <c r="B206" s="3"/>
      <c r="C206" s="3"/>
      <c r="D206" s="3"/>
      <c r="E206" s="3"/>
      <c r="F206" s="3"/>
      <c r="G206" s="3"/>
      <c r="H206" s="3"/>
      <c r="I206" s="3"/>
      <c r="J206" s="3"/>
    </row>
    <row r="207" spans="2:10">
      <c r="B207" s="3"/>
      <c r="C207" s="3"/>
      <c r="D207" s="3"/>
      <c r="E207" s="3"/>
      <c r="F207" s="3"/>
      <c r="G207" s="3"/>
      <c r="H207" s="3"/>
      <c r="I207" s="3"/>
      <c r="J207" s="3"/>
    </row>
    <row r="208" spans="2:10">
      <c r="B208" s="3"/>
      <c r="C208" s="3"/>
      <c r="D208" s="3"/>
      <c r="E208" s="3"/>
      <c r="F208" s="3"/>
      <c r="G208" s="3"/>
      <c r="H208" s="3"/>
      <c r="I208" s="3"/>
      <c r="J208" s="3"/>
    </row>
    <row r="209" spans="2:10">
      <c r="B209" s="3"/>
      <c r="C209" s="3"/>
      <c r="D209" s="3"/>
      <c r="E209" s="3"/>
      <c r="F209" s="3"/>
      <c r="G209" s="3"/>
      <c r="H209" s="3"/>
      <c r="I209" s="3"/>
      <c r="J209" s="3"/>
    </row>
    <row r="210" spans="2:10">
      <c r="B210" s="3"/>
      <c r="C210" s="3"/>
      <c r="D210" s="3"/>
      <c r="E210" s="3"/>
      <c r="F210" s="3"/>
      <c r="G210" s="3"/>
      <c r="H210" s="3"/>
      <c r="I210" s="3"/>
      <c r="J210" s="3"/>
    </row>
    <row r="211" spans="2:10">
      <c r="B211" s="3"/>
      <c r="C211" s="3"/>
      <c r="D211" s="3"/>
      <c r="E211" s="3"/>
      <c r="F211" s="3"/>
      <c r="G211" s="3"/>
      <c r="H211" s="3"/>
      <c r="I211" s="3"/>
      <c r="J211" s="3"/>
    </row>
    <row r="212" spans="2:10">
      <c r="B212" s="3"/>
      <c r="C212" s="3"/>
      <c r="D212" s="3"/>
      <c r="E212" s="3"/>
      <c r="F212" s="3"/>
      <c r="G212" s="3"/>
      <c r="H212" s="3"/>
      <c r="I212" s="3"/>
      <c r="J212" s="3"/>
    </row>
    <row r="213" spans="2:10">
      <c r="B213" s="3"/>
      <c r="C213" s="3"/>
      <c r="D213" s="3"/>
      <c r="E213" s="3"/>
      <c r="F213" s="3"/>
      <c r="G213" s="3"/>
      <c r="H213" s="3"/>
      <c r="I213" s="3"/>
      <c r="J213" s="3"/>
    </row>
    <row r="214" spans="2:10">
      <c r="B214" s="3"/>
      <c r="C214" s="3"/>
      <c r="D214" s="3"/>
      <c r="E214" s="3"/>
      <c r="F214" s="3"/>
      <c r="G214" s="3"/>
      <c r="H214" s="3"/>
      <c r="I214" s="3"/>
      <c r="J214" s="3"/>
    </row>
    <row r="215" spans="2:10">
      <c r="B215" s="3"/>
      <c r="C215" s="3"/>
      <c r="D215" s="3"/>
      <c r="E215" s="3"/>
      <c r="F215" s="3"/>
      <c r="G215" s="3"/>
      <c r="H215" s="3"/>
      <c r="I215" s="3"/>
      <c r="J215" s="3"/>
    </row>
    <row r="216" spans="2:10">
      <c r="B216" s="3"/>
      <c r="C216" s="3"/>
      <c r="D216" s="3"/>
      <c r="E216" s="3"/>
      <c r="F216" s="3"/>
      <c r="G216" s="3"/>
      <c r="H216" s="3"/>
      <c r="I216" s="3"/>
      <c r="J216" s="3"/>
    </row>
    <row r="217" spans="2:10">
      <c r="B217" s="3"/>
      <c r="C217" s="3"/>
      <c r="D217" s="3"/>
      <c r="E217" s="3"/>
      <c r="F217" s="3"/>
      <c r="G217" s="3"/>
      <c r="H217" s="3"/>
      <c r="I217" s="3"/>
      <c r="J217" s="3"/>
    </row>
    <row r="218" spans="2:10">
      <c r="B218" s="3"/>
      <c r="C218" s="3"/>
      <c r="D218" s="3"/>
      <c r="E218" s="3"/>
      <c r="F218" s="3"/>
      <c r="G218" s="3"/>
      <c r="H218" s="3"/>
      <c r="I218" s="3"/>
      <c r="J218" s="3"/>
    </row>
    <row r="219" spans="2:10">
      <c r="B219" s="3"/>
      <c r="C219" s="3"/>
      <c r="D219" s="3"/>
      <c r="E219" s="3"/>
      <c r="F219" s="3"/>
      <c r="G219" s="3"/>
      <c r="H219" s="3"/>
      <c r="I219" s="3"/>
      <c r="J219" s="3"/>
    </row>
    <row r="220" spans="2:10">
      <c r="B220" s="3"/>
      <c r="C220" s="3"/>
      <c r="D220" s="3"/>
      <c r="E220" s="3"/>
      <c r="F220" s="3"/>
      <c r="G220" s="3"/>
      <c r="H220" s="3"/>
      <c r="I220" s="3"/>
      <c r="J220" s="3"/>
    </row>
    <row r="221" spans="2:10">
      <c r="B221" s="3"/>
      <c r="C221" s="3"/>
      <c r="D221" s="3"/>
      <c r="E221" s="3"/>
      <c r="F221" s="3"/>
      <c r="G221" s="3"/>
      <c r="H221" s="3"/>
      <c r="I221" s="3"/>
      <c r="J221" s="3"/>
    </row>
    <row r="222" spans="2:10">
      <c r="B222" s="3"/>
      <c r="C222" s="3"/>
      <c r="D222" s="3"/>
      <c r="E222" s="3"/>
      <c r="F222" s="3"/>
      <c r="G222" s="3"/>
      <c r="H222" s="3"/>
      <c r="I222" s="3"/>
      <c r="J222" s="3"/>
    </row>
    <row r="223" spans="2:10">
      <c r="B223" s="3"/>
      <c r="C223" s="3"/>
      <c r="D223" s="3"/>
      <c r="E223" s="3"/>
      <c r="F223" s="3"/>
      <c r="G223" s="3"/>
      <c r="H223" s="3"/>
      <c r="I223" s="3"/>
      <c r="J223" s="3"/>
    </row>
    <row r="224" spans="2:10">
      <c r="B224" s="3"/>
      <c r="C224" s="3"/>
      <c r="D224" s="3"/>
      <c r="E224" s="3"/>
      <c r="F224" s="3"/>
      <c r="G224" s="3"/>
      <c r="H224" s="3"/>
      <c r="I224" s="3"/>
      <c r="J224" s="3"/>
    </row>
    <row r="225" spans="2:10">
      <c r="B225" s="3"/>
      <c r="C225" s="3"/>
      <c r="D225" s="3"/>
      <c r="E225" s="3"/>
      <c r="F225" s="3"/>
      <c r="G225" s="3"/>
      <c r="H225" s="3"/>
      <c r="I225" s="3"/>
      <c r="J225" s="3"/>
    </row>
    <row r="226" spans="2:10">
      <c r="B226" s="3"/>
      <c r="C226" s="3"/>
      <c r="D226" s="3"/>
      <c r="E226" s="3"/>
      <c r="F226" s="3"/>
      <c r="G226" s="3"/>
      <c r="H226" s="3"/>
      <c r="I226" s="3"/>
      <c r="J226" s="3"/>
    </row>
    <row r="227" spans="2:10">
      <c r="B227" s="3"/>
      <c r="C227" s="3"/>
      <c r="D227" s="3"/>
      <c r="E227" s="3"/>
      <c r="F227" s="3"/>
      <c r="G227" s="3"/>
      <c r="H227" s="3"/>
      <c r="I227" s="3"/>
      <c r="J227" s="3"/>
    </row>
    <row r="228" spans="2:10">
      <c r="B228" s="3"/>
      <c r="C228" s="3"/>
      <c r="D228" s="3"/>
      <c r="E228" s="3"/>
      <c r="F228" s="3"/>
      <c r="G228" s="3"/>
      <c r="H228" s="3"/>
      <c r="I228" s="3"/>
      <c r="J228" s="3"/>
    </row>
    <row r="229" spans="2:10">
      <c r="B229" s="3"/>
      <c r="C229" s="3"/>
      <c r="D229" s="3"/>
      <c r="E229" s="3"/>
      <c r="F229" s="3"/>
      <c r="G229" s="3"/>
      <c r="H229" s="3"/>
      <c r="I229" s="3"/>
      <c r="J229" s="3"/>
    </row>
    <row r="230" spans="2:10">
      <c r="B230" s="3"/>
      <c r="C230" s="3"/>
      <c r="D230" s="3"/>
      <c r="E230" s="3"/>
      <c r="F230" s="3"/>
      <c r="G230" s="3"/>
      <c r="H230" s="3"/>
      <c r="I230" s="3"/>
      <c r="J230" s="3"/>
    </row>
    <row r="231" spans="2:10">
      <c r="B231" s="3"/>
      <c r="C231" s="3"/>
      <c r="D231" s="3"/>
      <c r="E231" s="3"/>
      <c r="F231" s="3"/>
      <c r="G231" s="3"/>
      <c r="H231" s="3"/>
      <c r="I231" s="3"/>
      <c r="J231" s="3"/>
    </row>
    <row r="232" spans="2:10">
      <c r="B232" s="3"/>
      <c r="C232" s="3"/>
      <c r="D232" s="3"/>
      <c r="E232" s="3"/>
      <c r="F232" s="3"/>
      <c r="G232" s="3"/>
      <c r="H232" s="3"/>
      <c r="I232" s="3"/>
      <c r="J232" s="3"/>
    </row>
    <row r="233" spans="2:10">
      <c r="B233" s="3"/>
      <c r="C233" s="3"/>
      <c r="D233" s="3"/>
      <c r="E233" s="3"/>
      <c r="F233" s="3"/>
      <c r="G233" s="3"/>
      <c r="H233" s="3"/>
      <c r="I233" s="3"/>
      <c r="J233" s="3"/>
    </row>
    <row r="234" spans="2:10">
      <c r="B234" s="3"/>
      <c r="C234" s="3"/>
      <c r="D234" s="3"/>
      <c r="E234" s="3"/>
      <c r="F234" s="3"/>
      <c r="G234" s="3"/>
      <c r="H234" s="3"/>
      <c r="I234" s="3"/>
      <c r="J234" s="3"/>
    </row>
    <row r="235" spans="2:10">
      <c r="B235" s="3"/>
      <c r="C235" s="3"/>
      <c r="D235" s="3"/>
      <c r="E235" s="3"/>
      <c r="F235" s="3"/>
      <c r="G235" s="3"/>
      <c r="H235" s="3"/>
      <c r="I235" s="3"/>
      <c r="J235" s="3"/>
    </row>
    <row r="236" spans="2:10">
      <c r="B236" s="3"/>
      <c r="C236" s="3"/>
      <c r="D236" s="3"/>
      <c r="E236" s="3"/>
      <c r="F236" s="3"/>
      <c r="G236" s="3"/>
      <c r="H236" s="3"/>
      <c r="I236" s="3"/>
      <c r="J236" s="3"/>
    </row>
    <row r="237" spans="2:10">
      <c r="B237" s="3"/>
      <c r="C237" s="3"/>
      <c r="D237" s="3"/>
      <c r="E237" s="3"/>
      <c r="F237" s="3"/>
      <c r="G237" s="3"/>
      <c r="H237" s="3"/>
      <c r="I237" s="3"/>
      <c r="J237" s="3"/>
    </row>
    <row r="238" spans="2:10">
      <c r="B238" s="3"/>
      <c r="C238" s="3"/>
      <c r="D238" s="3"/>
      <c r="E238" s="3"/>
      <c r="F238" s="3"/>
      <c r="G238" s="3"/>
      <c r="H238" s="3"/>
      <c r="I238" s="3"/>
      <c r="J238" s="3"/>
    </row>
    <row r="239" spans="2:10">
      <c r="B239" s="3"/>
      <c r="C239" s="3"/>
      <c r="D239" s="3"/>
      <c r="E239" s="3"/>
      <c r="F239" s="3"/>
      <c r="G239" s="3"/>
      <c r="H239" s="3"/>
      <c r="I239" s="3"/>
      <c r="J239" s="3"/>
    </row>
    <row r="240" spans="2:10">
      <c r="B240" s="3"/>
      <c r="C240" s="3"/>
      <c r="D240" s="3"/>
      <c r="E240" s="3"/>
      <c r="F240" s="3"/>
      <c r="G240" s="3"/>
      <c r="H240" s="3"/>
      <c r="I240" s="3"/>
      <c r="J240" s="3"/>
    </row>
    <row r="241" spans="2:10">
      <c r="B241" s="3"/>
      <c r="C241" s="3"/>
      <c r="D241" s="3"/>
      <c r="E241" s="3"/>
      <c r="F241" s="3"/>
      <c r="G241" s="3"/>
      <c r="H241" s="3"/>
      <c r="I241" s="3"/>
      <c r="J241" s="3"/>
    </row>
    <row r="242" spans="2:10">
      <c r="B242" s="3"/>
      <c r="C242" s="3"/>
      <c r="D242" s="3"/>
      <c r="E242" s="3"/>
      <c r="F242" s="3"/>
      <c r="G242" s="3"/>
      <c r="H242" s="3"/>
      <c r="I242" s="3"/>
      <c r="J242" s="3"/>
    </row>
    <row r="243" spans="2:10">
      <c r="B243" s="3"/>
      <c r="C243" s="3"/>
      <c r="D243" s="3"/>
      <c r="E243" s="3"/>
      <c r="F243" s="3"/>
      <c r="G243" s="3"/>
      <c r="H243" s="3"/>
      <c r="I243" s="3"/>
      <c r="J243" s="3"/>
    </row>
    <row r="244" spans="2:10">
      <c r="B244" s="3"/>
      <c r="C244" s="3"/>
      <c r="D244" s="3"/>
      <c r="E244" s="3"/>
      <c r="F244" s="3"/>
      <c r="G244" s="3"/>
      <c r="H244" s="3"/>
      <c r="I244" s="3"/>
      <c r="J244" s="3"/>
    </row>
    <row r="245" spans="2:10">
      <c r="B245" s="3"/>
      <c r="C245" s="3"/>
      <c r="D245" s="3"/>
      <c r="E245" s="3"/>
      <c r="F245" s="3"/>
      <c r="G245" s="3"/>
      <c r="H245" s="3"/>
      <c r="I245" s="3"/>
      <c r="J245" s="3"/>
    </row>
    <row r="246" spans="2:10">
      <c r="B246" s="3"/>
      <c r="C246" s="3"/>
      <c r="D246" s="3"/>
      <c r="E246" s="3"/>
      <c r="F246" s="3"/>
      <c r="G246" s="3"/>
      <c r="H246" s="3"/>
      <c r="I246" s="3"/>
      <c r="J246" s="3"/>
    </row>
    <row r="247" spans="2:10">
      <c r="B247" s="3"/>
      <c r="C247" s="3"/>
      <c r="D247" s="3"/>
      <c r="E247" s="3"/>
      <c r="F247" s="3"/>
      <c r="G247" s="3"/>
      <c r="H247" s="3"/>
      <c r="I247" s="3"/>
      <c r="J247" s="3"/>
    </row>
    <row r="248" spans="2:10">
      <c r="B248" s="3"/>
      <c r="C248" s="3"/>
      <c r="D248" s="3"/>
      <c r="E248" s="3"/>
      <c r="F248" s="3"/>
      <c r="G248" s="3"/>
      <c r="H248" s="3"/>
      <c r="I248" s="3"/>
      <c r="J248" s="3"/>
    </row>
    <row r="249" spans="2:10">
      <c r="B249" s="3"/>
      <c r="C249" s="3"/>
      <c r="D249" s="3"/>
      <c r="E249" s="3"/>
      <c r="F249" s="3"/>
      <c r="G249" s="3"/>
      <c r="H249" s="3"/>
      <c r="I249" s="3"/>
      <c r="J249" s="3"/>
    </row>
    <row r="250" spans="2:10">
      <c r="B250" s="3"/>
      <c r="C250" s="3"/>
      <c r="D250" s="3"/>
      <c r="E250" s="3"/>
      <c r="F250" s="3"/>
      <c r="G250" s="3"/>
      <c r="H250" s="3"/>
      <c r="I250" s="3"/>
      <c r="J250" s="3"/>
    </row>
    <row r="251" spans="2:10">
      <c r="B251" s="3"/>
      <c r="C251" s="3"/>
      <c r="D251" s="3"/>
      <c r="E251" s="3"/>
      <c r="F251" s="3"/>
      <c r="G251" s="3"/>
      <c r="H251" s="3"/>
      <c r="I251" s="3"/>
      <c r="J251" s="3"/>
    </row>
    <row r="252" spans="2:10">
      <c r="B252" s="3"/>
      <c r="C252" s="3"/>
      <c r="D252" s="3"/>
      <c r="E252" s="3"/>
      <c r="F252" s="3"/>
      <c r="G252" s="3"/>
      <c r="H252" s="3"/>
      <c r="I252" s="3"/>
      <c r="J252" s="3"/>
    </row>
    <row r="253" spans="2:10">
      <c r="B253" s="3"/>
      <c r="C253" s="3"/>
      <c r="D253" s="3"/>
      <c r="E253" s="3"/>
      <c r="F253" s="3"/>
      <c r="G253" s="3"/>
      <c r="H253" s="3"/>
      <c r="I253" s="3"/>
      <c r="J253" s="3"/>
    </row>
    <row r="254" spans="2:10">
      <c r="B254" s="3"/>
      <c r="C254" s="3"/>
      <c r="D254" s="3"/>
      <c r="E254" s="3"/>
      <c r="F254" s="3"/>
      <c r="G254" s="3"/>
      <c r="H254" s="3"/>
      <c r="I254" s="3"/>
      <c r="J254" s="3"/>
    </row>
    <row r="255" spans="2:10">
      <c r="B255" s="3"/>
      <c r="C255" s="3"/>
      <c r="D255" s="3"/>
      <c r="E255" s="3"/>
      <c r="F255" s="3"/>
      <c r="G255" s="3"/>
      <c r="H255" s="3"/>
      <c r="I255" s="3"/>
      <c r="J255" s="3"/>
    </row>
    <row r="256" spans="2:10">
      <c r="B256" s="3"/>
      <c r="C256" s="3"/>
      <c r="D256" s="3"/>
      <c r="E256" s="3"/>
      <c r="F256" s="3"/>
      <c r="G256" s="3"/>
      <c r="H256" s="3"/>
      <c r="I256" s="3"/>
      <c r="J256" s="3"/>
    </row>
    <row r="257" spans="1:10">
      <c r="B257" s="3"/>
      <c r="C257" s="3"/>
      <c r="D257" s="3"/>
      <c r="E257" s="3"/>
      <c r="F257" s="3"/>
      <c r="G257" s="3"/>
      <c r="H257" s="3"/>
      <c r="I257" s="3"/>
      <c r="J257" s="3"/>
    </row>
    <row r="258" spans="1:10">
      <c r="B258" s="3"/>
      <c r="C258" s="3"/>
      <c r="D258" s="3"/>
      <c r="E258" s="3"/>
      <c r="F258" s="3"/>
      <c r="G258" s="3"/>
      <c r="H258" s="3"/>
      <c r="I258" s="3"/>
      <c r="J258" s="3"/>
    </row>
    <row r="259" spans="1:10">
      <c r="B259" s="3"/>
      <c r="C259" s="3"/>
      <c r="D259" s="3"/>
      <c r="E259" s="3"/>
      <c r="F259" s="3"/>
      <c r="G259" s="3"/>
      <c r="H259" s="3"/>
      <c r="I259" s="3"/>
      <c r="J259" s="3"/>
    </row>
    <row r="260" spans="1:10">
      <c r="B260" s="3"/>
      <c r="C260" s="3"/>
      <c r="D260" s="3"/>
      <c r="E260" s="3"/>
      <c r="F260" s="3"/>
      <c r="G260" s="3"/>
      <c r="H260" s="3"/>
      <c r="I260" s="3"/>
      <c r="J260" s="3"/>
    </row>
    <row r="261" spans="1:10">
      <c r="B261" s="3"/>
      <c r="C261" s="3"/>
      <c r="D261" s="3"/>
      <c r="E261" s="3"/>
      <c r="F261" s="3"/>
      <c r="G261" s="3"/>
      <c r="H261" s="3"/>
      <c r="I261" s="3"/>
      <c r="J261" s="3"/>
    </row>
    <row r="262" spans="1:10">
      <c r="B262" s="3"/>
      <c r="C262" s="3"/>
      <c r="D262" s="3"/>
      <c r="E262" s="3"/>
      <c r="F262" s="3"/>
      <c r="G262" s="3"/>
      <c r="H262" s="3"/>
      <c r="I262" s="3"/>
      <c r="J262" s="3"/>
    </row>
    <row r="263" spans="1:10">
      <c r="B263" s="3"/>
      <c r="C263" s="3"/>
      <c r="D263" s="3"/>
      <c r="E263" s="3"/>
      <c r="F263" s="3"/>
      <c r="G263" s="3"/>
      <c r="H263" s="3"/>
      <c r="I263" s="3"/>
      <c r="J263" s="3"/>
    </row>
    <row r="264" spans="1:10">
      <c r="B264" s="3"/>
      <c r="C264" s="3"/>
      <c r="D264" s="3"/>
      <c r="E264" s="3"/>
      <c r="F264" s="3"/>
      <c r="G264" s="3"/>
      <c r="H264" s="3"/>
      <c r="I264" s="3"/>
      <c r="J264" s="3"/>
    </row>
    <row r="265" spans="1:10">
      <c r="B265" s="3"/>
      <c r="C265" s="3"/>
      <c r="D265" s="3"/>
      <c r="E265" s="3"/>
      <c r="F265" s="3"/>
      <c r="G265" s="3"/>
      <c r="H265" s="3"/>
      <c r="I265" s="3"/>
      <c r="J265" s="3"/>
    </row>
    <row r="266" spans="1:10">
      <c r="B266" s="3"/>
      <c r="C266" s="3"/>
      <c r="D266" s="3"/>
      <c r="E266" s="3"/>
      <c r="F266" s="3"/>
      <c r="G266" s="3"/>
      <c r="H266" s="3"/>
      <c r="I266" s="3"/>
      <c r="J266" s="3"/>
    </row>
    <row r="267" spans="1:10">
      <c r="B267" s="3"/>
      <c r="C267" s="3"/>
      <c r="D267" s="3"/>
      <c r="E267" s="3"/>
      <c r="F267" s="3"/>
      <c r="G267" s="3"/>
      <c r="H267" s="3"/>
      <c r="I267" s="3"/>
      <c r="J267" s="3"/>
    </row>
    <row r="268" spans="1:10">
      <c r="B268" s="3"/>
      <c r="C268" s="3"/>
      <c r="D268" s="3"/>
      <c r="E268" s="3"/>
      <c r="F268" s="3"/>
      <c r="G268" s="3"/>
      <c r="H268" s="3"/>
      <c r="I268" s="3"/>
      <c r="J268" s="3"/>
    </row>
    <row r="269" spans="1:10">
      <c r="A269" s="6"/>
      <c r="B269"/>
      <c r="C269"/>
      <c r="D269"/>
      <c r="E269"/>
      <c r="F269"/>
      <c r="G269"/>
      <c r="H269"/>
      <c r="I269"/>
    </row>
    <row r="270" spans="1:10">
      <c r="A270" s="6"/>
      <c r="B270"/>
      <c r="C270"/>
      <c r="D270"/>
      <c r="E270"/>
      <c r="F270"/>
      <c r="G270"/>
      <c r="H270"/>
      <c r="I270"/>
    </row>
    <row r="271" spans="1:10">
      <c r="A271" s="6"/>
      <c r="B271"/>
      <c r="C271"/>
      <c r="D271"/>
      <c r="E271"/>
      <c r="F271"/>
      <c r="G271"/>
      <c r="H271"/>
      <c r="I271"/>
    </row>
    <row r="272" spans="1:10">
      <c r="A272" s="10"/>
      <c r="B272"/>
      <c r="C272"/>
      <c r="D272"/>
      <c r="E272"/>
      <c r="F272"/>
      <c r="G272"/>
      <c r="H272"/>
      <c r="I272"/>
    </row>
    <row r="273" spans="1:9">
      <c r="A273" s="6"/>
      <c r="B273"/>
      <c r="C273"/>
      <c r="D273"/>
      <c r="E273"/>
      <c r="F273"/>
      <c r="G273"/>
      <c r="H273"/>
      <c r="I273"/>
    </row>
    <row r="274" spans="1:9">
      <c r="A274" s="6"/>
      <c r="B274"/>
      <c r="C274"/>
      <c r="D274"/>
      <c r="E274"/>
      <c r="F274"/>
      <c r="G274"/>
      <c r="H274"/>
      <c r="I274"/>
    </row>
    <row r="275" spans="1:9">
      <c r="A275" s="6"/>
      <c r="B275"/>
      <c r="C275"/>
      <c r="D275"/>
      <c r="E275"/>
      <c r="F275"/>
      <c r="G275"/>
      <c r="H275"/>
      <c r="I275"/>
    </row>
    <row r="276" spans="1:9">
      <c r="A276" s="6"/>
      <c r="B276"/>
      <c r="C276"/>
      <c r="D276"/>
      <c r="E276"/>
      <c r="F276"/>
      <c r="G276"/>
      <c r="H276"/>
      <c r="I276"/>
    </row>
    <row r="277" spans="1:9">
      <c r="A277" s="6"/>
      <c r="B277"/>
      <c r="C277"/>
      <c r="D277"/>
      <c r="E277"/>
      <c r="F277"/>
      <c r="G277"/>
      <c r="H277"/>
      <c r="I277"/>
    </row>
    <row r="278" spans="1:9">
      <c r="A278" s="6"/>
      <c r="B278"/>
      <c r="C278"/>
      <c r="D278"/>
      <c r="E278"/>
      <c r="F278"/>
      <c r="G278"/>
      <c r="H278"/>
      <c r="I278"/>
    </row>
    <row r="279" spans="1:9">
      <c r="A279" s="6"/>
      <c r="B279"/>
      <c r="C279"/>
      <c r="D279"/>
      <c r="E279"/>
      <c r="F279"/>
      <c r="G279"/>
      <c r="H279"/>
      <c r="I279"/>
    </row>
    <row r="280" spans="1:9">
      <c r="A280" s="6"/>
      <c r="B280"/>
      <c r="C280"/>
      <c r="D280"/>
      <c r="E280"/>
      <c r="F280"/>
      <c r="G280"/>
      <c r="H280"/>
      <c r="I280"/>
    </row>
    <row r="281" spans="1:9">
      <c r="A281" s="6"/>
      <c r="B281"/>
      <c r="C281"/>
      <c r="D281"/>
      <c r="E281"/>
      <c r="F281"/>
      <c r="G281"/>
      <c r="H281"/>
      <c r="I281"/>
    </row>
    <row r="282" spans="1:9">
      <c r="A282" s="6"/>
      <c r="B282"/>
      <c r="C282"/>
      <c r="D282"/>
      <c r="E282"/>
      <c r="F282"/>
      <c r="G282"/>
      <c r="H282"/>
      <c r="I282"/>
    </row>
    <row r="283" spans="1:9">
      <c r="A283" s="6"/>
      <c r="B283"/>
      <c r="C283"/>
      <c r="D283"/>
      <c r="E283"/>
      <c r="F283"/>
      <c r="G283"/>
      <c r="H283"/>
      <c r="I283"/>
    </row>
    <row r="284" spans="1:9">
      <c r="A284" s="10"/>
      <c r="B284"/>
      <c r="C284"/>
      <c r="D284"/>
      <c r="E284"/>
      <c r="F284"/>
      <c r="G284"/>
      <c r="H284"/>
      <c r="I284"/>
    </row>
    <row r="285" spans="1:9">
      <c r="A285" s="5"/>
      <c r="B285"/>
      <c r="C285"/>
      <c r="D285"/>
      <c r="E285"/>
      <c r="F285"/>
      <c r="G285"/>
      <c r="H285"/>
      <c r="I285"/>
    </row>
    <row r="286" spans="1:9">
      <c r="A286" s="5"/>
      <c r="B286"/>
      <c r="C286"/>
      <c r="D286"/>
      <c r="E286"/>
      <c r="F286"/>
      <c r="G286"/>
      <c r="H286"/>
      <c r="I286"/>
    </row>
    <row r="287" spans="1:9">
      <c r="A287" s="5"/>
      <c r="B287"/>
      <c r="C287"/>
      <c r="D287"/>
      <c r="E287"/>
      <c r="F287"/>
      <c r="G287"/>
      <c r="H287"/>
      <c r="I287"/>
    </row>
    <row r="288" spans="1:9">
      <c r="A288" s="5"/>
      <c r="B288"/>
      <c r="C288"/>
      <c r="D288"/>
      <c r="E288"/>
      <c r="F288"/>
      <c r="G288"/>
      <c r="H288"/>
      <c r="I288"/>
    </row>
    <row r="289" spans="1:9">
      <c r="A289" s="5"/>
      <c r="B289"/>
      <c r="C289"/>
      <c r="D289"/>
      <c r="E289"/>
      <c r="F289"/>
      <c r="G289"/>
      <c r="H289"/>
      <c r="I289"/>
    </row>
    <row r="290" spans="1:9">
      <c r="A290" s="5"/>
      <c r="B290"/>
      <c r="C290"/>
      <c r="D290"/>
      <c r="E290"/>
      <c r="F290"/>
      <c r="G290"/>
      <c r="H290"/>
      <c r="I290"/>
    </row>
    <row r="291" spans="1:9">
      <c r="A291" s="5"/>
      <c r="B291"/>
      <c r="C291"/>
      <c r="D291"/>
      <c r="E291"/>
      <c r="F291"/>
      <c r="G291"/>
      <c r="H291"/>
      <c r="I291"/>
    </row>
    <row r="292" spans="1:9">
      <c r="A292" s="5"/>
      <c r="B292"/>
      <c r="C292"/>
      <c r="D292"/>
      <c r="E292"/>
      <c r="F292"/>
      <c r="G292"/>
      <c r="H292"/>
      <c r="I292"/>
    </row>
    <row r="293" spans="1:9">
      <c r="A293" s="5"/>
      <c r="B293"/>
      <c r="C293"/>
      <c r="D293"/>
      <c r="E293"/>
      <c r="F293"/>
      <c r="G293"/>
      <c r="H293"/>
      <c r="I293"/>
    </row>
    <row r="294" spans="1:9">
      <c r="A294" s="5"/>
      <c r="B294"/>
      <c r="C294"/>
      <c r="D294"/>
      <c r="E294"/>
      <c r="F294"/>
      <c r="G294"/>
      <c r="H294"/>
      <c r="I294"/>
    </row>
    <row r="295" spans="1:9">
      <c r="A295" s="8"/>
      <c r="B295"/>
      <c r="C295"/>
      <c r="D295"/>
      <c r="E295"/>
      <c r="F295"/>
      <c r="G295"/>
      <c r="H295"/>
      <c r="I295"/>
    </row>
    <row r="296" spans="1:9">
      <c r="A296" s="10"/>
      <c r="B296"/>
      <c r="C296"/>
      <c r="D296"/>
      <c r="E296"/>
      <c r="F296"/>
      <c r="G296"/>
      <c r="H296"/>
      <c r="I296"/>
    </row>
    <row r="297" spans="1:9">
      <c r="A297" s="5"/>
      <c r="B297"/>
      <c r="C297"/>
      <c r="D297"/>
      <c r="E297"/>
      <c r="F297"/>
      <c r="G297"/>
      <c r="H297"/>
      <c r="I297"/>
    </row>
    <row r="298" spans="1:9">
      <c r="A298" s="5"/>
      <c r="B298"/>
      <c r="C298"/>
      <c r="D298"/>
      <c r="E298"/>
      <c r="F298"/>
      <c r="G298"/>
      <c r="H298"/>
      <c r="I298"/>
    </row>
    <row r="299" spans="1:9">
      <c r="A299" s="5"/>
      <c r="B299"/>
      <c r="C299"/>
      <c r="D299"/>
      <c r="E299"/>
      <c r="F299"/>
      <c r="G299"/>
      <c r="H299"/>
      <c r="I299"/>
    </row>
    <row r="300" spans="1:9">
      <c r="A300" s="5"/>
      <c r="B300"/>
      <c r="C300"/>
      <c r="D300"/>
      <c r="E300"/>
      <c r="F300"/>
      <c r="G300"/>
      <c r="H300"/>
      <c r="I300"/>
    </row>
    <row r="301" spans="1:9">
      <c r="A301" s="5"/>
      <c r="B301"/>
      <c r="C301"/>
      <c r="D301"/>
      <c r="E301"/>
      <c r="F301"/>
      <c r="G301"/>
      <c r="H301"/>
      <c r="I301"/>
    </row>
    <row r="302" spans="1:9">
      <c r="A302" s="10"/>
      <c r="B302"/>
      <c r="C302"/>
      <c r="D302"/>
      <c r="E302"/>
      <c r="F302"/>
      <c r="G302"/>
      <c r="H302"/>
      <c r="I302"/>
    </row>
    <row r="303" spans="1:9">
      <c r="A303" s="5"/>
      <c r="B303"/>
      <c r="C303"/>
      <c r="D303"/>
      <c r="E303"/>
      <c r="F303"/>
      <c r="G303"/>
      <c r="H303"/>
      <c r="I303"/>
    </row>
    <row r="304" spans="1:9">
      <c r="A304" s="5"/>
      <c r="B304"/>
      <c r="C304"/>
      <c r="D304"/>
      <c r="E304"/>
      <c r="F304"/>
      <c r="G304"/>
      <c r="H304"/>
      <c r="I304"/>
    </row>
    <row r="305" spans="1:9">
      <c r="A305" s="5"/>
      <c r="B305"/>
      <c r="C305"/>
      <c r="D305"/>
      <c r="E305"/>
      <c r="F305"/>
      <c r="G305"/>
      <c r="H305"/>
      <c r="I305"/>
    </row>
    <row r="306" spans="1:9">
      <c r="A306" s="5"/>
      <c r="B306"/>
      <c r="C306"/>
      <c r="D306"/>
      <c r="E306"/>
      <c r="F306"/>
      <c r="G306"/>
      <c r="H306"/>
      <c r="I306"/>
    </row>
    <row r="307" spans="1:9">
      <c r="A307" s="5"/>
      <c r="B307"/>
      <c r="C307"/>
      <c r="D307"/>
      <c r="E307"/>
      <c r="F307"/>
      <c r="G307"/>
      <c r="H307"/>
      <c r="I307"/>
    </row>
    <row r="308" spans="1:9">
      <c r="A308" s="5"/>
      <c r="B308"/>
      <c r="C308"/>
      <c r="D308"/>
      <c r="E308"/>
      <c r="F308"/>
      <c r="G308"/>
      <c r="H308"/>
      <c r="I308"/>
    </row>
    <row r="309" spans="1:9">
      <c r="A309" s="10"/>
      <c r="B309"/>
      <c r="C309"/>
      <c r="D309"/>
      <c r="E309"/>
      <c r="F309"/>
      <c r="G309"/>
      <c r="H309"/>
      <c r="I309"/>
    </row>
    <row r="310" spans="1:9">
      <c r="A310" s="5"/>
      <c r="B310"/>
      <c r="C310"/>
      <c r="D310"/>
      <c r="E310"/>
      <c r="F310"/>
      <c r="G310"/>
      <c r="H310"/>
      <c r="I310"/>
    </row>
    <row r="311" spans="1:9">
      <c r="A311" s="5"/>
      <c r="B311"/>
      <c r="C311"/>
      <c r="D311"/>
      <c r="E311"/>
      <c r="F311"/>
      <c r="G311"/>
      <c r="H311"/>
      <c r="I311"/>
    </row>
    <row r="312" spans="1:9">
      <c r="A312" s="5"/>
      <c r="B312"/>
      <c r="C312"/>
      <c r="D312"/>
      <c r="E312"/>
      <c r="F312"/>
      <c r="G312"/>
      <c r="H312"/>
      <c r="I312"/>
    </row>
    <row r="313" spans="1:9">
      <c r="A313" s="5"/>
      <c r="B313"/>
      <c r="C313"/>
      <c r="D313"/>
      <c r="E313"/>
      <c r="F313"/>
      <c r="G313"/>
      <c r="H313"/>
      <c r="I313"/>
    </row>
    <row r="314" spans="1:9">
      <c r="A314" s="5"/>
      <c r="B314"/>
      <c r="C314"/>
      <c r="D314"/>
      <c r="E314"/>
      <c r="F314"/>
      <c r="G314"/>
      <c r="H314"/>
      <c r="I314"/>
    </row>
    <row r="315" spans="1:9">
      <c r="B315"/>
      <c r="C315"/>
      <c r="D315"/>
      <c r="E315"/>
      <c r="F315"/>
      <c r="G315"/>
      <c r="H315"/>
      <c r="I315"/>
    </row>
    <row r="316" spans="1:9">
      <c r="B316"/>
      <c r="C316"/>
      <c r="D316"/>
      <c r="E316"/>
      <c r="F316"/>
      <c r="G316"/>
      <c r="H316"/>
      <c r="I316"/>
    </row>
    <row r="317" spans="1:9">
      <c r="B317"/>
      <c r="C317"/>
      <c r="D317"/>
      <c r="E317"/>
      <c r="F317"/>
      <c r="G317"/>
      <c r="H317"/>
      <c r="I317"/>
    </row>
    <row r="318" spans="1:9">
      <c r="B318"/>
      <c r="C318"/>
      <c r="D318"/>
      <c r="E318"/>
      <c r="F318"/>
      <c r="G318"/>
      <c r="H318"/>
      <c r="I318"/>
    </row>
    <row r="319" spans="1:9">
      <c r="B319"/>
      <c r="C319"/>
      <c r="D319"/>
      <c r="E319"/>
      <c r="F319"/>
      <c r="G319"/>
      <c r="H319"/>
      <c r="I319"/>
    </row>
    <row r="320" spans="1:9">
      <c r="B320"/>
      <c r="C320"/>
      <c r="D320"/>
      <c r="E320"/>
      <c r="F320"/>
      <c r="G320"/>
      <c r="H320"/>
      <c r="I320"/>
    </row>
    <row r="321" spans="2:9">
      <c r="B321"/>
      <c r="C321"/>
      <c r="D321"/>
      <c r="E321"/>
      <c r="F321"/>
      <c r="G321"/>
      <c r="H321"/>
      <c r="I321"/>
    </row>
    <row r="322" spans="2:9">
      <c r="B322"/>
      <c r="C322"/>
      <c r="D322"/>
      <c r="E322"/>
      <c r="F322"/>
      <c r="G322"/>
      <c r="H322"/>
      <c r="I322"/>
    </row>
    <row r="323" spans="2:9">
      <c r="B323"/>
      <c r="C323"/>
      <c r="D323"/>
      <c r="E323"/>
      <c r="F323"/>
      <c r="G323"/>
      <c r="H323"/>
      <c r="I323"/>
    </row>
    <row r="324" spans="2:9">
      <c r="B324"/>
      <c r="C324"/>
      <c r="D324"/>
      <c r="E324"/>
      <c r="F324"/>
      <c r="G324"/>
      <c r="H324"/>
      <c r="I324"/>
    </row>
    <row r="325" spans="2:9">
      <c r="B325"/>
      <c r="C325"/>
      <c r="D325"/>
      <c r="E325"/>
      <c r="F325"/>
      <c r="G325"/>
      <c r="H325"/>
      <c r="I325"/>
    </row>
    <row r="326" spans="2:9">
      <c r="B326"/>
      <c r="C326"/>
      <c r="D326"/>
      <c r="E326"/>
      <c r="F326"/>
      <c r="G326"/>
      <c r="H326"/>
      <c r="I326"/>
    </row>
    <row r="327" spans="2:9">
      <c r="B327"/>
      <c r="C327"/>
      <c r="D327"/>
      <c r="E327"/>
      <c r="F327"/>
      <c r="G327"/>
      <c r="H327"/>
      <c r="I327"/>
    </row>
    <row r="328" spans="2:9">
      <c r="B328"/>
      <c r="C328"/>
      <c r="D328"/>
      <c r="E328"/>
      <c r="F328"/>
      <c r="G328"/>
      <c r="H328"/>
      <c r="I328"/>
    </row>
    <row r="329" spans="2:9">
      <c r="B329"/>
      <c r="C329"/>
      <c r="D329"/>
      <c r="E329"/>
      <c r="F329"/>
      <c r="G329"/>
      <c r="H329"/>
      <c r="I329"/>
    </row>
    <row r="330" spans="2:9">
      <c r="B330"/>
      <c r="C330"/>
      <c r="D330"/>
      <c r="E330"/>
      <c r="F330"/>
      <c r="G330"/>
      <c r="H330"/>
      <c r="I330"/>
    </row>
    <row r="331" spans="2:9">
      <c r="B331"/>
      <c r="C331"/>
      <c r="D331"/>
      <c r="E331"/>
      <c r="F331"/>
      <c r="G331"/>
      <c r="H331"/>
      <c r="I331"/>
    </row>
    <row r="332" spans="2:9">
      <c r="B332"/>
      <c r="C332"/>
      <c r="D332"/>
      <c r="E332"/>
      <c r="F332"/>
      <c r="G332"/>
      <c r="H332"/>
      <c r="I332"/>
    </row>
    <row r="333" spans="2:9">
      <c r="B333"/>
      <c r="C333"/>
      <c r="D333"/>
      <c r="E333"/>
      <c r="F333"/>
      <c r="G333"/>
      <c r="H333"/>
      <c r="I333"/>
    </row>
    <row r="334" spans="2:9">
      <c r="B334"/>
      <c r="C334"/>
      <c r="D334"/>
      <c r="E334"/>
      <c r="F334"/>
      <c r="G334"/>
      <c r="H334"/>
      <c r="I334"/>
    </row>
    <row r="335" spans="2:9">
      <c r="B335"/>
      <c r="C335"/>
      <c r="D335"/>
      <c r="E335"/>
      <c r="F335"/>
      <c r="G335"/>
      <c r="H335"/>
      <c r="I335"/>
    </row>
    <row r="336" spans="2:9">
      <c r="B336"/>
      <c r="C336"/>
      <c r="D336"/>
      <c r="E336"/>
      <c r="F336"/>
      <c r="G336"/>
      <c r="H336"/>
      <c r="I336"/>
    </row>
    <row r="337" spans="2:9">
      <c r="B337"/>
      <c r="C337"/>
      <c r="D337"/>
      <c r="E337"/>
      <c r="F337"/>
      <c r="G337"/>
      <c r="H337"/>
      <c r="I337"/>
    </row>
    <row r="338" spans="2:9">
      <c r="B338"/>
      <c r="C338"/>
      <c r="D338"/>
      <c r="E338"/>
      <c r="F338"/>
      <c r="G338"/>
      <c r="H338"/>
      <c r="I338"/>
    </row>
    <row r="339" spans="2:9">
      <c r="B339"/>
      <c r="C339"/>
      <c r="D339"/>
      <c r="E339"/>
      <c r="F339"/>
      <c r="G339"/>
      <c r="H339"/>
      <c r="I339"/>
    </row>
    <row r="340" spans="2:9">
      <c r="B340"/>
      <c r="C340"/>
      <c r="D340"/>
      <c r="E340"/>
      <c r="F340"/>
      <c r="G340"/>
      <c r="H340"/>
      <c r="I340"/>
    </row>
    <row r="341" spans="2:9">
      <c r="B341"/>
      <c r="C341"/>
      <c r="D341"/>
      <c r="E341"/>
      <c r="F341"/>
      <c r="G341"/>
      <c r="H341"/>
      <c r="I341"/>
    </row>
    <row r="342" spans="2:9">
      <c r="B342"/>
      <c r="C342"/>
      <c r="D342"/>
      <c r="E342"/>
      <c r="F342"/>
      <c r="G342"/>
      <c r="H342"/>
      <c r="I342"/>
    </row>
    <row r="343" spans="2:9">
      <c r="B343"/>
      <c r="C343"/>
      <c r="D343"/>
      <c r="E343"/>
      <c r="F343"/>
      <c r="G343"/>
      <c r="H343"/>
      <c r="I343"/>
    </row>
    <row r="344" spans="2:9">
      <c r="B344"/>
      <c r="C344"/>
      <c r="D344"/>
      <c r="E344"/>
      <c r="F344"/>
      <c r="G344"/>
      <c r="H344"/>
      <c r="I344"/>
    </row>
    <row r="345" spans="2:9">
      <c r="B345"/>
      <c r="C345"/>
      <c r="D345"/>
      <c r="E345"/>
      <c r="F345"/>
      <c r="G345"/>
      <c r="H345"/>
      <c r="I345"/>
    </row>
    <row r="346" spans="2:9">
      <c r="B346"/>
      <c r="C346"/>
      <c r="D346"/>
      <c r="E346"/>
      <c r="F346"/>
      <c r="G346"/>
      <c r="H346"/>
      <c r="I346"/>
    </row>
    <row r="347" spans="2:9">
      <c r="B347"/>
      <c r="C347"/>
      <c r="D347"/>
      <c r="E347"/>
      <c r="F347"/>
      <c r="G347"/>
      <c r="H347"/>
      <c r="I347"/>
    </row>
    <row r="348" spans="2:9">
      <c r="B348"/>
      <c r="C348"/>
      <c r="D348"/>
      <c r="E348"/>
      <c r="F348"/>
      <c r="G348"/>
      <c r="H348"/>
      <c r="I348"/>
    </row>
    <row r="349" spans="2:9">
      <c r="B349"/>
      <c r="C349"/>
      <c r="D349"/>
      <c r="E349"/>
      <c r="F349"/>
      <c r="G349"/>
      <c r="H349"/>
      <c r="I349"/>
    </row>
    <row r="350" spans="2:9">
      <c r="B350"/>
      <c r="C350"/>
      <c r="D350"/>
      <c r="E350"/>
      <c r="F350"/>
      <c r="G350"/>
      <c r="H350"/>
      <c r="I350"/>
    </row>
    <row r="351" spans="2:9">
      <c r="B351"/>
      <c r="C351"/>
      <c r="D351"/>
      <c r="E351"/>
      <c r="F351"/>
      <c r="G351"/>
      <c r="H351"/>
      <c r="I351"/>
    </row>
    <row r="352" spans="2:9">
      <c r="B352"/>
      <c r="C352"/>
      <c r="D352"/>
      <c r="E352"/>
      <c r="F352"/>
      <c r="G352"/>
      <c r="H352"/>
      <c r="I352"/>
    </row>
    <row r="353" spans="2:9">
      <c r="B353"/>
      <c r="C353"/>
      <c r="D353"/>
      <c r="E353"/>
      <c r="F353"/>
      <c r="G353"/>
      <c r="H353"/>
      <c r="I353"/>
    </row>
    <row r="354" spans="2:9">
      <c r="B354"/>
      <c r="C354"/>
      <c r="D354"/>
      <c r="E354"/>
      <c r="F354"/>
      <c r="G354"/>
      <c r="H354"/>
      <c r="I354"/>
    </row>
    <row r="355" spans="2:9">
      <c r="B355"/>
      <c r="C355"/>
      <c r="D355"/>
      <c r="E355"/>
      <c r="F355"/>
      <c r="G355"/>
      <c r="H355"/>
      <c r="I355"/>
    </row>
    <row r="356" spans="2:9">
      <c r="B356"/>
      <c r="C356"/>
      <c r="D356"/>
      <c r="E356"/>
      <c r="F356"/>
      <c r="G356"/>
      <c r="H356"/>
      <c r="I356"/>
    </row>
    <row r="357" spans="2:9">
      <c r="B357"/>
      <c r="C357"/>
      <c r="D357"/>
      <c r="E357"/>
      <c r="F357"/>
      <c r="G357"/>
      <c r="H357"/>
      <c r="I357"/>
    </row>
    <row r="358" spans="2:9">
      <c r="B358"/>
      <c r="C358"/>
      <c r="D358"/>
      <c r="H358"/>
      <c r="I358"/>
    </row>
    <row r="359" spans="2:9">
      <c r="B359"/>
      <c r="C359"/>
      <c r="D359"/>
      <c r="H359"/>
      <c r="I359"/>
    </row>
    <row r="360" spans="2:9">
      <c r="B360"/>
      <c r="C360"/>
      <c r="D360"/>
      <c r="H360"/>
      <c r="I360"/>
    </row>
    <row r="361" spans="2:9">
      <c r="B361"/>
      <c r="C361"/>
      <c r="D361"/>
      <c r="H361"/>
      <c r="I361"/>
    </row>
    <row r="362" spans="2:9">
      <c r="B362"/>
      <c r="C362"/>
      <c r="D362"/>
      <c r="H362"/>
      <c r="I362"/>
    </row>
    <row r="363" spans="2:9">
      <c r="B363"/>
      <c r="C363"/>
      <c r="D363"/>
      <c r="H363"/>
      <c r="I363"/>
    </row>
    <row r="364" spans="2:9">
      <c r="B364"/>
      <c r="C364"/>
      <c r="D364"/>
      <c r="H364"/>
      <c r="I364"/>
    </row>
    <row r="365" spans="2:9">
      <c r="B365"/>
      <c r="C365"/>
      <c r="D365"/>
      <c r="I365"/>
    </row>
    <row r="366" spans="2:9">
      <c r="B366"/>
      <c r="C366"/>
      <c r="D366"/>
      <c r="I366"/>
    </row>
  </sheetData>
  <sheetProtection password="DAC7" sheet="1" objects="1" scenarios="1"/>
  <mergeCells count="1">
    <mergeCell ref="D4:I4"/>
  </mergeCells>
  <phoneticPr fontId="0" type="noConversion"/>
  <printOptions gridLines="1" gridLinesSet="0"/>
  <pageMargins left="0.19685039370078741" right="0.19685039370078741" top="0.23622047244094491" bottom="7.874015748031496E-2" header="0" footer="7.874015748031496E-2"/>
  <pageSetup paperSize="9" scale="75" fitToWidth="0" orientation="portrait" r:id="rId1"/>
  <headerFooter alignWithMargins="0"/>
  <cellWatches>
    <cellWatch r="M11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3:J154"/>
  <sheetViews>
    <sheetView workbookViewId="0">
      <selection activeCell="E12" sqref="E12"/>
    </sheetView>
  </sheetViews>
  <sheetFormatPr baseColWidth="10" defaultColWidth="11.42578125" defaultRowHeight="12.75"/>
  <cols>
    <col min="1" max="1" width="25.140625" customWidth="1"/>
    <col min="2" max="2" width="13.85546875" customWidth="1"/>
    <col min="3" max="3" width="12.85546875" bestFit="1" customWidth="1"/>
    <col min="4" max="4" width="11.5703125" bestFit="1" customWidth="1"/>
    <col min="5" max="6" width="11.85546875" bestFit="1" customWidth="1"/>
    <col min="7" max="8" width="11.5703125" bestFit="1" customWidth="1"/>
    <col min="9" max="9" width="11.85546875" bestFit="1" customWidth="1"/>
  </cols>
  <sheetData>
    <row r="3" spans="1:9" ht="15.75">
      <c r="A3" s="24" t="s">
        <v>152</v>
      </c>
      <c r="B3" s="15" t="s">
        <v>113</v>
      </c>
      <c r="C3" s="82" t="e">
        <f>Dateneingabe!#REF!</f>
        <v>#REF!</v>
      </c>
      <c r="D3" s="276" t="e">
        <f>Dateneingabe!#REF!</f>
        <v>#REF!</v>
      </c>
      <c r="E3" s="277"/>
      <c r="F3" s="277"/>
      <c r="G3" s="277"/>
      <c r="H3" s="277"/>
      <c r="I3" s="278"/>
    </row>
    <row r="4" spans="1:9" ht="15.75">
      <c r="A4" s="14" t="s">
        <v>151</v>
      </c>
      <c r="B4" s="15" t="s">
        <v>114</v>
      </c>
      <c r="C4" s="83" t="e">
        <f>Dateneingabe!#REF!</f>
        <v>#REF!</v>
      </c>
      <c r="D4" s="279" t="e">
        <f>Dateneingabe!#REF!</f>
        <v>#REF!</v>
      </c>
      <c r="E4" s="280"/>
      <c r="F4" s="280"/>
      <c r="G4" s="280"/>
      <c r="H4" s="280"/>
      <c r="I4" s="281"/>
    </row>
    <row r="5" spans="1:9" ht="15.75">
      <c r="A5" s="14" t="s">
        <v>118</v>
      </c>
      <c r="B5" s="15" t="s">
        <v>114</v>
      </c>
      <c r="C5" s="79" t="e">
        <f>Dateneingabe!#REF!</f>
        <v>#REF!</v>
      </c>
      <c r="D5" s="12"/>
      <c r="E5" s="12"/>
      <c r="F5" s="12"/>
      <c r="G5" s="12"/>
      <c r="H5" s="12"/>
      <c r="I5" s="12"/>
    </row>
    <row r="6" spans="1:9" ht="15.75">
      <c r="A6" s="24" t="s">
        <v>37</v>
      </c>
      <c r="B6" s="15" t="s">
        <v>115</v>
      </c>
      <c r="C6" s="80" t="e">
        <f>Dateneingabe!#REF!</f>
        <v>#REF!</v>
      </c>
      <c r="D6" s="12"/>
      <c r="E6" s="12"/>
      <c r="F6" s="12"/>
      <c r="G6" s="12"/>
      <c r="H6" s="12"/>
      <c r="I6" s="12"/>
    </row>
    <row r="7" spans="1:9" ht="15.75">
      <c r="A7" s="24" t="s">
        <v>38</v>
      </c>
      <c r="B7" s="15" t="s">
        <v>115</v>
      </c>
      <c r="C7" s="81" t="e">
        <f>Dateneingabe!#REF!</f>
        <v>#REF!</v>
      </c>
      <c r="D7" s="12"/>
      <c r="E7" s="12"/>
      <c r="F7" s="12"/>
      <c r="G7" s="12"/>
      <c r="H7" s="12"/>
      <c r="I7" s="12"/>
    </row>
    <row r="8" spans="1:9" ht="15.75">
      <c r="A8" s="24"/>
      <c r="C8" s="78"/>
      <c r="D8" s="282" t="s">
        <v>100</v>
      </c>
      <c r="E8" s="283"/>
      <c r="F8" s="283"/>
      <c r="G8" s="283"/>
      <c r="H8" s="283"/>
      <c r="I8" s="284"/>
    </row>
    <row r="9" spans="1:9" ht="15.75">
      <c r="A9" s="24" t="s">
        <v>154</v>
      </c>
      <c r="B9" s="12"/>
      <c r="C9" s="47" t="s">
        <v>124</v>
      </c>
      <c r="D9" s="40" t="s">
        <v>96</v>
      </c>
      <c r="E9" s="40" t="s">
        <v>98</v>
      </c>
      <c r="F9" s="40" t="s">
        <v>97</v>
      </c>
      <c r="G9" s="40" t="s">
        <v>129</v>
      </c>
      <c r="H9" s="40" t="s">
        <v>128</v>
      </c>
      <c r="I9" s="40" t="s">
        <v>99</v>
      </c>
    </row>
    <row r="10" spans="1:9">
      <c r="A10" s="6" t="s">
        <v>44</v>
      </c>
      <c r="B10" s="15" t="s">
        <v>117</v>
      </c>
      <c r="C10" s="90">
        <f>Dateneingabe!C6</f>
        <v>42.54</v>
      </c>
      <c r="D10" s="85">
        <f>Dateneingabe!D6</f>
        <v>19.52</v>
      </c>
      <c r="E10" s="85">
        <f>Dateneingabe!E6</f>
        <v>0</v>
      </c>
      <c r="F10" s="85" t="str">
        <f>Dateneingabe!F6</f>
        <v xml:space="preserve">Landw. Fläche welche für den </v>
      </c>
      <c r="G10" s="85">
        <f>Dateneingabe!G6</f>
        <v>0</v>
      </c>
      <c r="H10" s="85">
        <f>Dateneingabe!H6</f>
        <v>0</v>
      </c>
      <c r="I10" s="86">
        <f>Dateneingabe!I6</f>
        <v>0</v>
      </c>
    </row>
    <row r="11" spans="1:9">
      <c r="A11" s="6" t="s">
        <v>147</v>
      </c>
      <c r="B11" s="15" t="s">
        <v>117</v>
      </c>
      <c r="C11" s="91">
        <f>Dateneingabe!C7</f>
        <v>80.44</v>
      </c>
      <c r="D11" s="84">
        <f>Dateneingabe!D7</f>
        <v>37.799999999999997</v>
      </c>
      <c r="E11" s="84">
        <f>Dateneingabe!E7</f>
        <v>0</v>
      </c>
      <c r="F11" s="84" t="str">
        <f>Dateneingabe!F7</f>
        <v>Betriebszweig Milch genutzt wird</v>
      </c>
      <c r="G11" s="84">
        <f>Dateneingabe!G7</f>
        <v>0</v>
      </c>
      <c r="H11" s="84">
        <f>Dateneingabe!H7</f>
        <v>0</v>
      </c>
      <c r="I11" s="87">
        <f>Dateneingabe!I7</f>
        <v>0</v>
      </c>
    </row>
    <row r="12" spans="1:9">
      <c r="A12" s="6" t="s">
        <v>16</v>
      </c>
      <c r="B12" s="15" t="s">
        <v>117</v>
      </c>
      <c r="C12" s="91">
        <f>Dateneingabe!C8</f>
        <v>31.05</v>
      </c>
      <c r="D12" s="84">
        <f>Dateneingabe!D8</f>
        <v>0</v>
      </c>
      <c r="E12" s="84">
        <f>Dateneingabe!E8</f>
        <v>0</v>
      </c>
      <c r="F12" s="84">
        <f>Dateneingabe!F8</f>
        <v>0</v>
      </c>
      <c r="G12" s="84">
        <f>Dateneingabe!G8</f>
        <v>0</v>
      </c>
      <c r="H12" s="84">
        <f>Dateneingabe!H8</f>
        <v>0</v>
      </c>
      <c r="I12" s="87">
        <f>Dateneingabe!I8</f>
        <v>0</v>
      </c>
    </row>
    <row r="13" spans="1:9">
      <c r="A13" s="6" t="s">
        <v>17</v>
      </c>
      <c r="B13" s="15" t="s">
        <v>117</v>
      </c>
      <c r="C13" s="91">
        <f>Dateneingabe!C9</f>
        <v>43.18</v>
      </c>
      <c r="D13" s="88">
        <f>Dateneingabe!D9</f>
        <v>0</v>
      </c>
      <c r="E13" s="88">
        <f>Dateneingabe!E9</f>
        <v>0</v>
      </c>
      <c r="F13" s="88">
        <f>Dateneingabe!F9</f>
        <v>0</v>
      </c>
      <c r="G13" s="88">
        <f>Dateneingabe!G9</f>
        <v>0</v>
      </c>
      <c r="H13" s="88">
        <f>Dateneingabe!H9</f>
        <v>0</v>
      </c>
      <c r="I13" s="89">
        <f>Dateneingabe!I9</f>
        <v>0</v>
      </c>
    </row>
    <row r="14" spans="1:9" ht="15.75">
      <c r="A14" s="24" t="s">
        <v>153</v>
      </c>
    </row>
    <row r="15" spans="1:9">
      <c r="A15" s="6" t="s">
        <v>155</v>
      </c>
      <c r="B15" s="15" t="s">
        <v>131</v>
      </c>
      <c r="C15" s="29">
        <f>Dateneingabe!C11</f>
        <v>35000</v>
      </c>
      <c r="D15" s="25"/>
      <c r="E15" s="43" t="s">
        <v>18</v>
      </c>
      <c r="F15" s="15"/>
      <c r="G15" s="51">
        <f>C12/C10*100</f>
        <v>72.990126939351214</v>
      </c>
      <c r="H15" s="25"/>
      <c r="I15" s="25"/>
    </row>
    <row r="16" spans="1:9">
      <c r="A16" s="6" t="s">
        <v>156</v>
      </c>
      <c r="B16" s="15" t="s">
        <v>131</v>
      </c>
      <c r="C16" s="29">
        <f>Dateneingabe!C12</f>
        <v>30000</v>
      </c>
      <c r="D16" s="38"/>
      <c r="E16" s="43" t="s">
        <v>19</v>
      </c>
      <c r="F16" s="15"/>
      <c r="G16" s="27">
        <f>C13/C11*100</f>
        <v>53.679761312779718</v>
      </c>
      <c r="H16" s="38"/>
      <c r="I16" s="38"/>
    </row>
    <row r="17" spans="1:9">
      <c r="A17" s="6" t="s">
        <v>157</v>
      </c>
      <c r="B17" s="15" t="s">
        <v>131</v>
      </c>
      <c r="C17" s="29">
        <f>Dateneingabe!C13</f>
        <v>300</v>
      </c>
      <c r="D17" s="38"/>
      <c r="H17" s="38"/>
      <c r="I17" s="38"/>
    </row>
    <row r="18" spans="1:9">
      <c r="A18" s="6" t="s">
        <v>158</v>
      </c>
      <c r="B18" s="15" t="s">
        <v>131</v>
      </c>
      <c r="C18" s="29">
        <f>Dateneingabe!C14</f>
        <v>250</v>
      </c>
      <c r="D18" s="39"/>
      <c r="E18" s="39"/>
      <c r="F18" s="39"/>
      <c r="G18" s="39"/>
      <c r="H18" s="39"/>
      <c r="I18" s="39"/>
    </row>
    <row r="19" spans="1:9" ht="15.75">
      <c r="A19" s="24" t="s">
        <v>159</v>
      </c>
      <c r="B19" s="12"/>
      <c r="C19" s="47" t="s">
        <v>124</v>
      </c>
      <c r="D19" s="36" t="s">
        <v>96</v>
      </c>
      <c r="E19" s="36" t="s">
        <v>98</v>
      </c>
      <c r="F19" s="36" t="s">
        <v>97</v>
      </c>
      <c r="G19" s="36" t="s">
        <v>129</v>
      </c>
      <c r="H19" s="36" t="s">
        <v>128</v>
      </c>
      <c r="I19" s="36" t="s">
        <v>99</v>
      </c>
    </row>
    <row r="20" spans="1:9">
      <c r="A20" s="6" t="s">
        <v>160</v>
      </c>
      <c r="B20" s="15" t="s">
        <v>132</v>
      </c>
      <c r="C20" s="42">
        <f>Dateneingabe!C16</f>
        <v>1</v>
      </c>
      <c r="D20" s="12"/>
      <c r="E20" s="12"/>
      <c r="F20" s="12"/>
      <c r="G20" s="12"/>
      <c r="H20" s="12"/>
      <c r="I20" s="12"/>
    </row>
    <row r="21" spans="1:9">
      <c r="A21" s="6" t="s">
        <v>161</v>
      </c>
      <c r="B21" s="15" t="s">
        <v>161</v>
      </c>
      <c r="C21" s="29">
        <f>Dateneingabe!C17</f>
        <v>0</v>
      </c>
      <c r="D21" s="29">
        <f>Dateneingabe!D17</f>
        <v>1760</v>
      </c>
      <c r="E21" s="29">
        <f>Dateneingabe!E17</f>
        <v>0</v>
      </c>
      <c r="F21" s="29" t="str">
        <f>Dateneingabe!F17</f>
        <v>produktion anfallen</v>
      </c>
      <c r="G21" s="29">
        <f>Dateneingabe!G17</f>
        <v>0</v>
      </c>
      <c r="H21" s="29">
        <f>Dateneingabe!H17</f>
        <v>0</v>
      </c>
      <c r="I21" s="29">
        <f>Dateneingabe!I17</f>
        <v>0</v>
      </c>
    </row>
    <row r="22" spans="1:9">
      <c r="A22" s="6" t="s">
        <v>162</v>
      </c>
      <c r="B22" s="15" t="s">
        <v>132</v>
      </c>
      <c r="C22" s="29">
        <f>Dateneingabe!C18</f>
        <v>0</v>
      </c>
      <c r="D22" s="46"/>
      <c r="E22" s="46"/>
      <c r="F22" s="46"/>
      <c r="G22" s="46"/>
      <c r="H22" s="46"/>
      <c r="I22" s="46"/>
    </row>
    <row r="23" spans="1:9">
      <c r="A23" s="6" t="s">
        <v>161</v>
      </c>
      <c r="B23" s="15" t="s">
        <v>161</v>
      </c>
      <c r="C23" s="29">
        <f>Dateneingabe!C19</f>
        <v>0</v>
      </c>
      <c r="D23" s="29">
        <f>Dateneingabe!D19</f>
        <v>0</v>
      </c>
      <c r="E23" s="29">
        <f>Dateneingabe!E19</f>
        <v>0</v>
      </c>
      <c r="F23" s="29">
        <f>Dateneingabe!F19</f>
        <v>0</v>
      </c>
      <c r="G23" s="29">
        <f>Dateneingabe!G19</f>
        <v>0</v>
      </c>
      <c r="H23" s="29">
        <f>Dateneingabe!H19</f>
        <v>0</v>
      </c>
      <c r="I23" s="29">
        <f>Dateneingabe!I19</f>
        <v>0</v>
      </c>
    </row>
    <row r="24" spans="1:9" ht="15.75">
      <c r="A24" s="24" t="s">
        <v>46</v>
      </c>
      <c r="B24" s="3"/>
      <c r="C24" s="16" t="s">
        <v>144</v>
      </c>
      <c r="D24" s="16" t="s">
        <v>145</v>
      </c>
      <c r="E24" s="39"/>
      <c r="F24" s="39"/>
      <c r="G24" s="39"/>
      <c r="H24" s="39"/>
      <c r="I24" s="39"/>
    </row>
    <row r="25" spans="1:9">
      <c r="A25" s="7" t="s">
        <v>47</v>
      </c>
      <c r="B25" s="15" t="s">
        <v>130</v>
      </c>
      <c r="C25" s="29">
        <f>Dateneingabe!C21</f>
        <v>0</v>
      </c>
      <c r="D25" s="29">
        <f>Dateneingabe!D21</f>
        <v>20</v>
      </c>
      <c r="E25" s="13"/>
      <c r="F25" s="13"/>
      <c r="G25" s="13"/>
      <c r="H25" s="13"/>
      <c r="I25" s="13"/>
    </row>
    <row r="26" spans="1:9" ht="15.75">
      <c r="A26" s="24" t="s">
        <v>48</v>
      </c>
      <c r="B26" s="12"/>
      <c r="C26" s="37" t="s">
        <v>124</v>
      </c>
      <c r="D26" s="47" t="s">
        <v>96</v>
      </c>
      <c r="E26" s="40" t="s">
        <v>98</v>
      </c>
      <c r="F26" s="40" t="s">
        <v>97</v>
      </c>
      <c r="G26" s="40" t="s">
        <v>129</v>
      </c>
      <c r="H26" s="40" t="s">
        <v>128</v>
      </c>
      <c r="I26" s="40" t="s">
        <v>99</v>
      </c>
    </row>
    <row r="27" spans="1:9">
      <c r="A27" s="6" t="s">
        <v>75</v>
      </c>
      <c r="B27" s="15" t="s">
        <v>136</v>
      </c>
      <c r="C27" s="35">
        <f>Dateneingabe!C23</f>
        <v>19761.599999999999</v>
      </c>
      <c r="D27" s="21">
        <f>(Dateneingabe!D23/100)*$C27</f>
        <v>0</v>
      </c>
      <c r="E27" s="48">
        <f>(Dateneingabe!E23/100)*$C27</f>
        <v>0</v>
      </c>
      <c r="F27" s="48">
        <f>(Dateneingabe!F23/100)*$C27</f>
        <v>0</v>
      </c>
      <c r="G27" s="48">
        <f>(Dateneingabe!G23/100)*$C27</f>
        <v>0</v>
      </c>
      <c r="H27" s="48">
        <f>(Dateneingabe!H23/100)*$C27</f>
        <v>0</v>
      </c>
      <c r="I27" s="49">
        <f>(Dateneingabe!I23/100)*$C27</f>
        <v>0</v>
      </c>
    </row>
    <row r="28" spans="1:9">
      <c r="A28" s="6" t="s">
        <v>76</v>
      </c>
      <c r="B28" s="15" t="s">
        <v>136</v>
      </c>
      <c r="C28" s="35">
        <f>Dateneingabe!C24</f>
        <v>0</v>
      </c>
      <c r="D28" s="22">
        <f>(Dateneingabe!D24/100)*$C28</f>
        <v>0</v>
      </c>
      <c r="E28" s="19">
        <f>(Dateneingabe!E24/100)*$C28</f>
        <v>0</v>
      </c>
      <c r="F28" s="19">
        <f>(Dateneingabe!F24/100)*$C28</f>
        <v>0</v>
      </c>
      <c r="G28" s="19">
        <f>(Dateneingabe!G24/100)*$C28</f>
        <v>0</v>
      </c>
      <c r="H28" s="19">
        <f>(Dateneingabe!H24/100)*$C28</f>
        <v>0</v>
      </c>
      <c r="I28" s="50">
        <f>(Dateneingabe!I24/100)*$C28</f>
        <v>0</v>
      </c>
    </row>
    <row r="29" spans="1:9">
      <c r="A29" s="6" t="s">
        <v>77</v>
      </c>
      <c r="B29" s="15" t="s">
        <v>136</v>
      </c>
      <c r="C29" s="35">
        <f>Dateneingabe!C25</f>
        <v>107208.16</v>
      </c>
      <c r="D29" s="22">
        <f>(Dateneingabe!D25/100)*$C29</f>
        <v>107208.16</v>
      </c>
      <c r="E29" s="19">
        <f>(Dateneingabe!E25/100)*$C29</f>
        <v>0</v>
      </c>
      <c r="F29" s="19" t="e">
        <f>(Dateneingabe!F25/100)*$C29</f>
        <v>#VALUE!</v>
      </c>
      <c r="G29" s="19">
        <f>(Dateneingabe!G25/100)*$C29</f>
        <v>0</v>
      </c>
      <c r="H29" s="19">
        <f>(Dateneingabe!H25/100)*$C29</f>
        <v>0</v>
      </c>
      <c r="I29" s="50">
        <f>(Dateneingabe!I25/100)*$C29</f>
        <v>0</v>
      </c>
    </row>
    <row r="30" spans="1:9">
      <c r="A30" s="6" t="s">
        <v>139</v>
      </c>
      <c r="B30" s="15" t="s">
        <v>136</v>
      </c>
      <c r="C30" s="35">
        <f>Dateneingabe!C26</f>
        <v>22803.41</v>
      </c>
      <c r="D30" s="22">
        <f>(Dateneingabe!D26/100)*$C30</f>
        <v>0</v>
      </c>
      <c r="E30" s="19">
        <f>(Dateneingabe!E26/100)*$C30</f>
        <v>0</v>
      </c>
      <c r="F30" s="19" t="e">
        <f>(Dateneingabe!F26/100)*$C30</f>
        <v>#VALUE!</v>
      </c>
      <c r="G30" s="19">
        <f>(Dateneingabe!G26/100)*$C30</f>
        <v>0</v>
      </c>
      <c r="H30" s="19">
        <f>(Dateneingabe!H26/100)*$C30</f>
        <v>0</v>
      </c>
      <c r="I30" s="50">
        <f>(Dateneingabe!I26/100)*$C30</f>
        <v>0</v>
      </c>
    </row>
    <row r="31" spans="1:9">
      <c r="A31" s="6" t="s">
        <v>78</v>
      </c>
      <c r="B31" s="15" t="s">
        <v>136</v>
      </c>
      <c r="C31" s="35">
        <f>Dateneingabe!C27</f>
        <v>45222.95</v>
      </c>
      <c r="D31" s="22">
        <f>(Dateneingabe!D27/100)*$C31</f>
        <v>14923.5735</v>
      </c>
      <c r="E31" s="19">
        <f>(Dateneingabe!E27/100)*$C31</f>
        <v>0</v>
      </c>
      <c r="F31" s="19">
        <f>(Dateneingabe!F27/100)*$C31</f>
        <v>0</v>
      </c>
      <c r="G31" s="19">
        <f>(Dateneingabe!G27/100)*$C31</f>
        <v>0</v>
      </c>
      <c r="H31" s="19">
        <f>(Dateneingabe!H27/100)*$C31</f>
        <v>0</v>
      </c>
      <c r="I31" s="50">
        <f>(Dateneingabe!I27/100)*$C31</f>
        <v>0</v>
      </c>
    </row>
    <row r="32" spans="1:9">
      <c r="A32" s="6" t="s">
        <v>140</v>
      </c>
      <c r="B32" s="15" t="s">
        <v>136</v>
      </c>
      <c r="C32" s="35" t="e">
        <f>Dateneingabe!#REF!</f>
        <v>#REF!</v>
      </c>
      <c r="D32" s="22" t="e">
        <f>(Dateneingabe!#REF!/100)*$C32</f>
        <v>#REF!</v>
      </c>
      <c r="E32" s="19" t="e">
        <f>(Dateneingabe!#REF!/100)*$C32</f>
        <v>#REF!</v>
      </c>
      <c r="F32" s="19" t="e">
        <f>(Dateneingabe!#REF!/100)*$C32</f>
        <v>#REF!</v>
      </c>
      <c r="G32" s="19" t="e">
        <f>(Dateneingabe!#REF!/100)*$C32</f>
        <v>#REF!</v>
      </c>
      <c r="H32" s="19" t="e">
        <f>(Dateneingabe!#REF!/100)*$C32</f>
        <v>#REF!</v>
      </c>
      <c r="I32" s="50" t="e">
        <f>(Dateneingabe!#REF!/100)*$C32</f>
        <v>#REF!</v>
      </c>
    </row>
    <row r="33" spans="1:9">
      <c r="A33" s="6" t="s">
        <v>141</v>
      </c>
      <c r="B33" s="15" t="s">
        <v>136</v>
      </c>
      <c r="C33" s="35" t="e">
        <f>Dateneingabe!#REF!</f>
        <v>#REF!</v>
      </c>
      <c r="D33" s="22" t="e">
        <f>(Dateneingabe!#REF!/100)*$C33</f>
        <v>#REF!</v>
      </c>
      <c r="E33" s="19" t="e">
        <f>(Dateneingabe!#REF!/100)*$C33</f>
        <v>#REF!</v>
      </c>
      <c r="F33" s="19" t="e">
        <f>(Dateneingabe!#REF!/100)*$C33</f>
        <v>#REF!</v>
      </c>
      <c r="G33" s="19" t="e">
        <f>(Dateneingabe!#REF!/100)*$C33</f>
        <v>#REF!</v>
      </c>
      <c r="H33" s="19" t="e">
        <f>(Dateneingabe!#REF!/100)*$C33</f>
        <v>#REF!</v>
      </c>
      <c r="I33" s="50" t="e">
        <f>(Dateneingabe!#REF!/100)*$C33</f>
        <v>#REF!</v>
      </c>
    </row>
    <row r="34" spans="1:9">
      <c r="A34" s="6" t="s">
        <v>142</v>
      </c>
      <c r="B34" s="15" t="s">
        <v>136</v>
      </c>
      <c r="C34" s="35" t="e">
        <f>Dateneingabe!#REF!</f>
        <v>#REF!</v>
      </c>
      <c r="D34" s="22" t="e">
        <f>(Dateneingabe!#REF!/100)*$C34</f>
        <v>#REF!</v>
      </c>
      <c r="E34" s="19" t="e">
        <f>(Dateneingabe!#REF!/100)*$C34</f>
        <v>#REF!</v>
      </c>
      <c r="F34" s="19" t="e">
        <f>(Dateneingabe!#REF!/100)*$C34</f>
        <v>#REF!</v>
      </c>
      <c r="G34" s="19" t="e">
        <f>(Dateneingabe!#REF!/100)*$C34</f>
        <v>#REF!</v>
      </c>
      <c r="H34" s="19" t="e">
        <f>(Dateneingabe!#REF!/100)*$C34</f>
        <v>#REF!</v>
      </c>
      <c r="I34" s="50" t="e">
        <f>(Dateneingabe!#REF!/100)*$C34</f>
        <v>#REF!</v>
      </c>
    </row>
    <row r="35" spans="1:9">
      <c r="A35" s="6" t="s">
        <v>79</v>
      </c>
      <c r="B35" s="15" t="s">
        <v>136</v>
      </c>
      <c r="C35" s="35">
        <f>Dateneingabe!C28</f>
        <v>0</v>
      </c>
      <c r="D35" s="22">
        <f>(Dateneingabe!D28/100)*$C35</f>
        <v>0</v>
      </c>
      <c r="E35" s="19">
        <f>(Dateneingabe!E28/100)*$C35</f>
        <v>0</v>
      </c>
      <c r="F35" s="19" t="e">
        <f>(Dateneingabe!F28/100)*$C35</f>
        <v>#VALUE!</v>
      </c>
      <c r="G35" s="19">
        <f>(Dateneingabe!G28/100)*$C35</f>
        <v>0</v>
      </c>
      <c r="H35" s="19">
        <f>(Dateneingabe!H28/100)*$C35</f>
        <v>0</v>
      </c>
      <c r="I35" s="50">
        <f>(Dateneingabe!I28/100)*$C35</f>
        <v>0</v>
      </c>
    </row>
    <row r="36" spans="1:9">
      <c r="A36" s="6" t="s">
        <v>86</v>
      </c>
      <c r="B36" s="15" t="s">
        <v>136</v>
      </c>
      <c r="C36" s="35">
        <f>Dateneingabe!C29</f>
        <v>1845</v>
      </c>
      <c r="D36" s="22">
        <f>(Dateneingabe!D29/100)*$C36</f>
        <v>1845</v>
      </c>
      <c r="E36" s="19">
        <f>(Dateneingabe!E29/100)*$C36</f>
        <v>0</v>
      </c>
      <c r="F36" s="19" t="e">
        <f>(Dateneingabe!F29/100)*$C36</f>
        <v>#VALUE!</v>
      </c>
      <c r="G36" s="19">
        <f>(Dateneingabe!G29/100)*$C36</f>
        <v>0</v>
      </c>
      <c r="H36" s="19">
        <f>(Dateneingabe!H29/100)*$C36</f>
        <v>0</v>
      </c>
      <c r="I36" s="50">
        <f>(Dateneingabe!I29/100)*$C36</f>
        <v>0</v>
      </c>
    </row>
    <row r="37" spans="1:9">
      <c r="A37" s="6" t="s">
        <v>143</v>
      </c>
      <c r="B37" s="15" t="s">
        <v>136</v>
      </c>
      <c r="C37" s="35" t="e">
        <f>Dateneingabe!#REF!</f>
        <v>#REF!</v>
      </c>
      <c r="D37" s="22" t="e">
        <f>(Dateneingabe!#REF!/100)*$C37</f>
        <v>#REF!</v>
      </c>
      <c r="E37" s="19" t="e">
        <f>(Dateneingabe!#REF!/100)*$C37</f>
        <v>#REF!</v>
      </c>
      <c r="F37" s="19" t="e">
        <f>(Dateneingabe!#REF!/100)*$C37</f>
        <v>#REF!</v>
      </c>
      <c r="G37" s="19" t="e">
        <f>(Dateneingabe!#REF!/100)*$C37</f>
        <v>#REF!</v>
      </c>
      <c r="H37" s="19" t="e">
        <f>(Dateneingabe!#REF!/100)*$C37</f>
        <v>#REF!</v>
      </c>
      <c r="I37" s="50" t="e">
        <f>(Dateneingabe!#REF!/100)*$C37</f>
        <v>#REF!</v>
      </c>
    </row>
    <row r="38" spans="1:9">
      <c r="A38" s="6" t="s">
        <v>87</v>
      </c>
      <c r="B38" s="15" t="s">
        <v>136</v>
      </c>
      <c r="C38" s="35" t="e">
        <f>Dateneingabe!#REF!</f>
        <v>#REF!</v>
      </c>
      <c r="D38" s="22" t="e">
        <f>(Dateneingabe!#REF!/100)*$C38</f>
        <v>#REF!</v>
      </c>
      <c r="E38" s="19" t="e">
        <f>(Dateneingabe!#REF!/100)*$C38</f>
        <v>#REF!</v>
      </c>
      <c r="F38" s="19" t="e">
        <f>(Dateneingabe!#REF!/100)*$C38</f>
        <v>#REF!</v>
      </c>
      <c r="G38" s="19" t="e">
        <f>(Dateneingabe!#REF!/100)*$C38</f>
        <v>#REF!</v>
      </c>
      <c r="H38" s="19" t="e">
        <f>(Dateneingabe!#REF!/100)*$C38</f>
        <v>#REF!</v>
      </c>
      <c r="I38" s="50" t="e">
        <f>(Dateneingabe!#REF!/100)*$C38</f>
        <v>#REF!</v>
      </c>
    </row>
    <row r="39" spans="1:9">
      <c r="A39" s="6" t="s">
        <v>88</v>
      </c>
      <c r="B39" s="15" t="s">
        <v>136</v>
      </c>
      <c r="C39" s="35" t="e">
        <f>Dateneingabe!#REF!</f>
        <v>#REF!</v>
      </c>
      <c r="D39" s="22" t="e">
        <f>(Dateneingabe!#REF!/100)*$C39</f>
        <v>#REF!</v>
      </c>
      <c r="E39" s="19" t="e">
        <f>(Dateneingabe!#REF!/100)*$C39</f>
        <v>#REF!</v>
      </c>
      <c r="F39" s="19" t="e">
        <f>(Dateneingabe!#REF!/100)*$C39</f>
        <v>#REF!</v>
      </c>
      <c r="G39" s="19" t="e">
        <f>(Dateneingabe!#REF!/100)*$C39</f>
        <v>#REF!</v>
      </c>
      <c r="H39" s="19" t="e">
        <f>(Dateneingabe!#REF!/100)*$C39</f>
        <v>#REF!</v>
      </c>
      <c r="I39" s="50" t="e">
        <f>(Dateneingabe!#REF!/100)*$C39</f>
        <v>#REF!</v>
      </c>
    </row>
    <row r="40" spans="1:9">
      <c r="A40" s="6" t="s">
        <v>127</v>
      </c>
      <c r="B40" s="15" t="s">
        <v>136</v>
      </c>
      <c r="C40" s="35">
        <f>Dateneingabe!C30</f>
        <v>-1292.5</v>
      </c>
      <c r="D40" s="22">
        <f>(Dateneingabe!D30/100)*$C40</f>
        <v>-1292.5</v>
      </c>
      <c r="E40" s="19">
        <f>(Dateneingabe!E30/100)*$C40</f>
        <v>0</v>
      </c>
      <c r="F40" s="19" t="e">
        <f>(Dateneingabe!F30/100)*$C40</f>
        <v>#VALUE!</v>
      </c>
      <c r="G40" s="19">
        <f>(Dateneingabe!G30/100)*$C40</f>
        <v>0</v>
      </c>
      <c r="H40" s="19">
        <f>(Dateneingabe!H30/100)*$C40</f>
        <v>0</v>
      </c>
      <c r="I40" s="50">
        <f>(Dateneingabe!I30/100)*$C40</f>
        <v>0</v>
      </c>
    </row>
    <row r="41" spans="1:9">
      <c r="A41" s="6" t="s">
        <v>126</v>
      </c>
      <c r="B41" s="15" t="s">
        <v>136</v>
      </c>
      <c r="C41" s="35" t="e">
        <f>Dateneingabe!#REF!</f>
        <v>#REF!</v>
      </c>
      <c r="D41" s="22" t="e">
        <f>(Dateneingabe!#REF!/100)*$C41</f>
        <v>#REF!</v>
      </c>
      <c r="E41" s="19" t="e">
        <f>(Dateneingabe!#REF!/100)*$C41</f>
        <v>#REF!</v>
      </c>
      <c r="F41" s="19" t="e">
        <f>(Dateneingabe!#REF!/100)*$C41</f>
        <v>#REF!</v>
      </c>
      <c r="G41" s="19" t="e">
        <f>(Dateneingabe!#REF!/100)*$C41</f>
        <v>#REF!</v>
      </c>
      <c r="H41" s="19" t="e">
        <f>(Dateneingabe!#REF!/100)*$C41</f>
        <v>#REF!</v>
      </c>
      <c r="I41" s="50" t="e">
        <f>(Dateneingabe!#REF!/100)*$C41</f>
        <v>#REF!</v>
      </c>
    </row>
    <row r="42" spans="1:9">
      <c r="A42" s="6" t="s">
        <v>138</v>
      </c>
      <c r="B42" s="15" t="s">
        <v>136</v>
      </c>
      <c r="C42" s="35" t="e">
        <f>Dateneingabe!#REF!</f>
        <v>#REF!</v>
      </c>
      <c r="D42" s="22" t="e">
        <f>(Dateneingabe!#REF!/100)*$C42</f>
        <v>#REF!</v>
      </c>
      <c r="E42" s="19" t="e">
        <f>(Dateneingabe!#REF!/100)*$C42</f>
        <v>#REF!</v>
      </c>
      <c r="F42" s="19" t="e">
        <f>(Dateneingabe!#REF!/100)*$C42</f>
        <v>#REF!</v>
      </c>
      <c r="G42" s="19" t="e">
        <f>(Dateneingabe!#REF!/100)*$C42</f>
        <v>#REF!</v>
      </c>
      <c r="H42" s="19" t="e">
        <f>(Dateneingabe!#REF!/100)*$C42</f>
        <v>#REF!</v>
      </c>
      <c r="I42" s="50" t="e">
        <f>(Dateneingabe!#REF!/100)*$C42</f>
        <v>#REF!</v>
      </c>
    </row>
    <row r="43" spans="1:9">
      <c r="A43" s="6" t="s">
        <v>137</v>
      </c>
      <c r="B43" s="15" t="s">
        <v>136</v>
      </c>
      <c r="C43" s="35" t="e">
        <f>Dateneingabe!#REF!</f>
        <v>#REF!</v>
      </c>
      <c r="D43" s="22" t="e">
        <f>(Dateneingabe!#REF!/100)*$C43</f>
        <v>#REF!</v>
      </c>
      <c r="E43" s="19" t="e">
        <f>(Dateneingabe!#REF!/100)*$C43</f>
        <v>#REF!</v>
      </c>
      <c r="F43" s="19" t="e">
        <f>(Dateneingabe!#REF!/100)*$C43</f>
        <v>#REF!</v>
      </c>
      <c r="G43" s="19" t="e">
        <f>(Dateneingabe!#REF!/100)*$C43</f>
        <v>#REF!</v>
      </c>
      <c r="H43" s="19" t="e">
        <f>(Dateneingabe!#REF!/100)*$C43</f>
        <v>#REF!</v>
      </c>
      <c r="I43" s="50" t="e">
        <f>(Dateneingabe!#REF!/100)*$C43</f>
        <v>#REF!</v>
      </c>
    </row>
    <row r="44" spans="1:9">
      <c r="A44" s="6" t="s">
        <v>123</v>
      </c>
      <c r="B44" s="15" t="s">
        <v>136</v>
      </c>
      <c r="C44" s="35">
        <f>Dateneingabe!C31</f>
        <v>1274.51</v>
      </c>
      <c r="D44" s="22">
        <f>(Dateneingabe!D31/100)*$C44</f>
        <v>0</v>
      </c>
      <c r="E44" s="19">
        <f>(Dateneingabe!E31/100)*$C44</f>
        <v>0</v>
      </c>
      <c r="F44" s="19">
        <f>(Dateneingabe!F31/100)*$C44</f>
        <v>0</v>
      </c>
      <c r="G44" s="19">
        <f>(Dateneingabe!G31/100)*$C44</f>
        <v>0</v>
      </c>
      <c r="H44" s="19">
        <f>(Dateneingabe!H31/100)*$C44</f>
        <v>0</v>
      </c>
      <c r="I44" s="50">
        <f>(Dateneingabe!I31/100)*$C44</f>
        <v>0</v>
      </c>
    </row>
    <row r="45" spans="1:9">
      <c r="A45" s="6" t="s">
        <v>80</v>
      </c>
      <c r="B45" s="15" t="s">
        <v>136</v>
      </c>
      <c r="C45" s="35">
        <f>Dateneingabe!C32</f>
        <v>65782.490000000005</v>
      </c>
      <c r="D45" s="22">
        <f>(Dateneingabe!D32/100)*$C45</f>
        <v>28944.295600000001</v>
      </c>
      <c r="E45" s="19">
        <f>(Dateneingabe!E32/100)*$C45</f>
        <v>0</v>
      </c>
      <c r="F45" s="19">
        <f>(Dateneingabe!F32/100)*$C45</f>
        <v>0</v>
      </c>
      <c r="G45" s="19">
        <f>(Dateneingabe!G32/100)*$C45</f>
        <v>0</v>
      </c>
      <c r="H45" s="19">
        <f>(Dateneingabe!H32/100)*$C45</f>
        <v>0</v>
      </c>
      <c r="I45" s="50">
        <f>(Dateneingabe!I32/100)*$C45</f>
        <v>0</v>
      </c>
    </row>
    <row r="46" spans="1:9">
      <c r="A46" s="6" t="s">
        <v>81</v>
      </c>
      <c r="B46" s="15" t="s">
        <v>136</v>
      </c>
      <c r="C46" s="35">
        <f>Dateneingabe!C33</f>
        <v>0</v>
      </c>
      <c r="D46" s="22">
        <f>(Dateneingabe!D33/100)*$C46</f>
        <v>0</v>
      </c>
      <c r="E46" s="19">
        <f>(Dateneingabe!E33/100)*$C46</f>
        <v>0</v>
      </c>
      <c r="F46" s="19">
        <f>(Dateneingabe!F33/100)*$C46</f>
        <v>0</v>
      </c>
      <c r="G46" s="19">
        <f>(Dateneingabe!G33/100)*$C46</f>
        <v>0</v>
      </c>
      <c r="H46" s="19">
        <f>(Dateneingabe!H33/100)*$C46</f>
        <v>0</v>
      </c>
      <c r="I46" s="50">
        <f>(Dateneingabe!I33/100)*$C46</f>
        <v>0</v>
      </c>
    </row>
    <row r="47" spans="1:9">
      <c r="A47" s="6" t="s">
        <v>146</v>
      </c>
      <c r="B47" s="15" t="s">
        <v>136</v>
      </c>
      <c r="C47" s="35">
        <f>Dateneingabe!C34</f>
        <v>0</v>
      </c>
      <c r="D47" s="22">
        <f>(Dateneingabe!D34/100)*$C47</f>
        <v>0</v>
      </c>
      <c r="E47" s="19">
        <f>(Dateneingabe!E34/100)*$C47</f>
        <v>0</v>
      </c>
      <c r="F47" s="19">
        <f>(Dateneingabe!F34/100)*$C47</f>
        <v>0</v>
      </c>
      <c r="G47" s="19">
        <f>(Dateneingabe!G34/100)*$C47</f>
        <v>0</v>
      </c>
      <c r="H47" s="19">
        <f>(Dateneingabe!H34/100)*$C47</f>
        <v>0</v>
      </c>
      <c r="I47" s="50">
        <f>(Dateneingabe!I34/100)*$C47</f>
        <v>0</v>
      </c>
    </row>
    <row r="48" spans="1:9">
      <c r="A48" s="6" t="s">
        <v>82</v>
      </c>
      <c r="B48" s="15" t="s">
        <v>136</v>
      </c>
      <c r="C48" s="35">
        <f>Dateneingabe!C35</f>
        <v>0</v>
      </c>
      <c r="D48" s="22">
        <f>(Dateneingabe!D35/100)*$C48</f>
        <v>0</v>
      </c>
      <c r="E48" s="19">
        <f>(Dateneingabe!E35/100)*$C48</f>
        <v>0</v>
      </c>
      <c r="F48" s="19">
        <f>(Dateneingabe!F35/100)*$C48</f>
        <v>0</v>
      </c>
      <c r="G48" s="19">
        <f>(Dateneingabe!G35/100)*$C48</f>
        <v>0</v>
      </c>
      <c r="H48" s="19">
        <f>(Dateneingabe!H35/100)*$C48</f>
        <v>0</v>
      </c>
      <c r="I48" s="50">
        <f>(Dateneingabe!I35/100)*$C48</f>
        <v>0</v>
      </c>
    </row>
    <row r="49" spans="1:9">
      <c r="A49" s="6" t="s">
        <v>83</v>
      </c>
      <c r="B49" s="15" t="s">
        <v>136</v>
      </c>
      <c r="C49" s="35">
        <f>Dateneingabe!C36</f>
        <v>1343.83</v>
      </c>
      <c r="D49" s="23">
        <f>(Dateneingabe!D36/100)*$C49</f>
        <v>604.72349999999994</v>
      </c>
      <c r="E49" s="44">
        <f>(Dateneingabe!E36/100)*$C49</f>
        <v>0</v>
      </c>
      <c r="F49" s="44">
        <f>(Dateneingabe!F36/100)*$C49</f>
        <v>0</v>
      </c>
      <c r="G49" s="44">
        <f>(Dateneingabe!G36/100)*$C49</f>
        <v>0</v>
      </c>
      <c r="H49" s="44">
        <f>(Dateneingabe!H36/100)*$C49</f>
        <v>0</v>
      </c>
      <c r="I49" s="45">
        <f>(Dateneingabe!I36/100)*$C49</f>
        <v>0</v>
      </c>
    </row>
    <row r="50" spans="1:9">
      <c r="A50" s="6" t="s">
        <v>84</v>
      </c>
      <c r="B50" s="15" t="s">
        <v>136</v>
      </c>
      <c r="C50" s="35">
        <f>Dateneingabe!C37</f>
        <v>0</v>
      </c>
      <c r="D50" s="12"/>
      <c r="E50" s="12"/>
      <c r="F50" s="31"/>
      <c r="G50" s="12"/>
      <c r="H50" s="12"/>
      <c r="I50" s="12"/>
    </row>
    <row r="51" spans="1:9">
      <c r="A51" s="10" t="s">
        <v>49</v>
      </c>
      <c r="B51" s="15" t="s">
        <v>136</v>
      </c>
      <c r="C51" s="20" t="e">
        <f>SUM(C27:C50)</f>
        <v>#REF!</v>
      </c>
      <c r="D51" s="20" t="e">
        <f t="shared" ref="D51:I51" si="0">SUM(D27:D50)</f>
        <v>#REF!</v>
      </c>
      <c r="E51" s="20" t="e">
        <f t="shared" si="0"/>
        <v>#REF!</v>
      </c>
      <c r="F51" s="20" t="e">
        <f t="shared" si="0"/>
        <v>#VALUE!</v>
      </c>
      <c r="G51" s="20" t="e">
        <f t="shared" si="0"/>
        <v>#REF!</v>
      </c>
      <c r="H51" s="20" t="e">
        <f t="shared" si="0"/>
        <v>#REF!</v>
      </c>
      <c r="I51" s="20" t="e">
        <f t="shared" si="0"/>
        <v>#REF!</v>
      </c>
    </row>
    <row r="52" spans="1:9" ht="15.75">
      <c r="A52" s="24" t="s">
        <v>50</v>
      </c>
      <c r="B52" s="12"/>
      <c r="C52" s="36" t="s">
        <v>124</v>
      </c>
      <c r="D52" s="40" t="s">
        <v>96</v>
      </c>
      <c r="E52" s="40" t="s">
        <v>98</v>
      </c>
      <c r="F52" s="40" t="s">
        <v>97</v>
      </c>
      <c r="G52" s="40" t="s">
        <v>129</v>
      </c>
      <c r="H52" s="40" t="s">
        <v>128</v>
      </c>
      <c r="I52" s="40" t="s">
        <v>99</v>
      </c>
    </row>
    <row r="53" spans="1:9">
      <c r="A53" s="6" t="s">
        <v>60</v>
      </c>
      <c r="B53" s="15" t="s">
        <v>136</v>
      </c>
      <c r="C53" s="35">
        <f>Dateneingabe!C40</f>
        <v>2000</v>
      </c>
      <c r="D53" s="21">
        <f>(Dateneingabe!D40/100)*$C53</f>
        <v>0</v>
      </c>
      <c r="E53" s="48">
        <f>(Dateneingabe!E40/100)*$C53</f>
        <v>0</v>
      </c>
      <c r="F53" s="48">
        <f>(Dateneingabe!F40/100)*$C53</f>
        <v>0</v>
      </c>
      <c r="G53" s="48">
        <f>(Dateneingabe!G40/100)*$C53</f>
        <v>0</v>
      </c>
      <c r="H53" s="48">
        <f>(Dateneingabe!H40/100)*$C53</f>
        <v>0</v>
      </c>
      <c r="I53" s="49">
        <f>(Dateneingabe!I40/100)*$C53</f>
        <v>0</v>
      </c>
    </row>
    <row r="54" spans="1:9">
      <c r="A54" s="6" t="s">
        <v>51</v>
      </c>
      <c r="B54" s="15" t="s">
        <v>136</v>
      </c>
      <c r="C54" s="35">
        <f>Dateneingabe!C41</f>
        <v>27610</v>
      </c>
      <c r="D54" s="22">
        <f>(Dateneingabe!D41/100)*$C54</f>
        <v>24849</v>
      </c>
      <c r="E54" s="19">
        <f>(Dateneingabe!E41/100)*$C54</f>
        <v>0</v>
      </c>
      <c r="F54" s="19">
        <f>(Dateneingabe!F41/100)*$C54</f>
        <v>0</v>
      </c>
      <c r="G54" s="19">
        <f>(Dateneingabe!G41/100)*$C54</f>
        <v>0</v>
      </c>
      <c r="H54" s="19">
        <f>(Dateneingabe!H41/100)*$C54</f>
        <v>0</v>
      </c>
      <c r="I54" s="50">
        <f>(Dateneingabe!I41/100)*$C54</f>
        <v>0</v>
      </c>
    </row>
    <row r="55" spans="1:9">
      <c r="A55" s="6" t="s">
        <v>52</v>
      </c>
      <c r="B55" s="15" t="s">
        <v>136</v>
      </c>
      <c r="C55" s="35">
        <f>Dateneingabe!C42</f>
        <v>4050.52</v>
      </c>
      <c r="D55" s="22">
        <f>(Dateneingabe!D42/100)*$C55</f>
        <v>1822.7339999999999</v>
      </c>
      <c r="E55" s="19">
        <f>(Dateneingabe!E42/100)*$C55</f>
        <v>0</v>
      </c>
      <c r="F55" s="19">
        <f>(Dateneingabe!F42/100)*$C55</f>
        <v>0</v>
      </c>
      <c r="G55" s="19">
        <f>(Dateneingabe!G42/100)*$C55</f>
        <v>0</v>
      </c>
      <c r="H55" s="19">
        <f>(Dateneingabe!H42/100)*$C55</f>
        <v>0</v>
      </c>
      <c r="I55" s="50">
        <f>(Dateneingabe!I42/100)*$C55</f>
        <v>0</v>
      </c>
    </row>
    <row r="56" spans="1:9">
      <c r="A56" s="6" t="s">
        <v>53</v>
      </c>
      <c r="B56" s="15" t="s">
        <v>136</v>
      </c>
      <c r="C56" s="35">
        <f>Dateneingabe!C43</f>
        <v>4663.6899999999996</v>
      </c>
      <c r="D56" s="22">
        <f>(Dateneingabe!D43/100)*$C56</f>
        <v>2098.6605</v>
      </c>
      <c r="E56" s="19">
        <f>(Dateneingabe!E43/100)*$C56</f>
        <v>0</v>
      </c>
      <c r="F56" s="19">
        <f>(Dateneingabe!F43/100)*$C56</f>
        <v>0</v>
      </c>
      <c r="G56" s="19">
        <f>(Dateneingabe!G43/100)*$C56</f>
        <v>0</v>
      </c>
      <c r="H56" s="19">
        <f>(Dateneingabe!H43/100)*$C56</f>
        <v>0</v>
      </c>
      <c r="I56" s="50">
        <f>(Dateneingabe!I43/100)*$C56</f>
        <v>0</v>
      </c>
    </row>
    <row r="57" spans="1:9">
      <c r="A57" s="6" t="s">
        <v>54</v>
      </c>
      <c r="B57" s="15" t="s">
        <v>136</v>
      </c>
      <c r="C57" s="35">
        <f>Dateneingabe!C44</f>
        <v>6707.2</v>
      </c>
      <c r="D57" s="22">
        <f>(Dateneingabe!D44/100)*$C57</f>
        <v>4024.3199999999997</v>
      </c>
      <c r="E57" s="19">
        <f>(Dateneingabe!E44/100)*$C57</f>
        <v>0</v>
      </c>
      <c r="F57" s="19">
        <f>(Dateneingabe!F44/100)*$C57</f>
        <v>0</v>
      </c>
      <c r="G57" s="19">
        <f>(Dateneingabe!G44/100)*$C57</f>
        <v>0</v>
      </c>
      <c r="H57" s="19">
        <f>(Dateneingabe!H44/100)*$C57</f>
        <v>0</v>
      </c>
      <c r="I57" s="50">
        <f>(Dateneingabe!I44/100)*$C57</f>
        <v>0</v>
      </c>
    </row>
    <row r="58" spans="1:9">
      <c r="A58" s="6" t="s">
        <v>55</v>
      </c>
      <c r="B58" s="15" t="s">
        <v>136</v>
      </c>
      <c r="C58" s="35">
        <f>Dateneingabe!C45</f>
        <v>71.91</v>
      </c>
      <c r="D58" s="22">
        <f>(Dateneingabe!D45/100)*$C58</f>
        <v>7.1909999999999998</v>
      </c>
      <c r="E58" s="19">
        <f>(Dateneingabe!E45/100)*$C58</f>
        <v>0</v>
      </c>
      <c r="F58" s="19">
        <f>(Dateneingabe!F45/100)*$C58</f>
        <v>0</v>
      </c>
      <c r="G58" s="19">
        <f>(Dateneingabe!G45/100)*$C58</f>
        <v>0</v>
      </c>
      <c r="H58" s="19">
        <f>(Dateneingabe!H45/100)*$C58</f>
        <v>0</v>
      </c>
      <c r="I58" s="50">
        <f>(Dateneingabe!I45/100)*$C58</f>
        <v>0</v>
      </c>
    </row>
    <row r="59" spans="1:9">
      <c r="A59" s="6" t="s">
        <v>56</v>
      </c>
      <c r="B59" s="15" t="s">
        <v>136</v>
      </c>
      <c r="C59" s="35">
        <f>Dateneingabe!C46</f>
        <v>6864.92</v>
      </c>
      <c r="D59" s="22">
        <f>(Dateneingabe!D46/100)*$C59</f>
        <v>4805.4439999999995</v>
      </c>
      <c r="E59" s="19">
        <f>(Dateneingabe!E46/100)*$C59</f>
        <v>0</v>
      </c>
      <c r="F59" s="19" t="e">
        <f>(Dateneingabe!F46/100)*$C59</f>
        <v>#VALUE!</v>
      </c>
      <c r="G59" s="19">
        <f>(Dateneingabe!G46/100)*$C59</f>
        <v>0</v>
      </c>
      <c r="H59" s="19">
        <f>(Dateneingabe!H46/100)*$C59</f>
        <v>0</v>
      </c>
      <c r="I59" s="50">
        <f>(Dateneingabe!I46/100)*$C59</f>
        <v>0</v>
      </c>
    </row>
    <row r="60" spans="1:9">
      <c r="A60" s="6" t="s">
        <v>57</v>
      </c>
      <c r="B60" s="15" t="s">
        <v>136</v>
      </c>
      <c r="C60" s="35">
        <f>Dateneingabe!C47</f>
        <v>4126.49</v>
      </c>
      <c r="D60" s="22">
        <f>(Dateneingabe!D47/100)*$C60</f>
        <v>4126.49</v>
      </c>
      <c r="E60" s="19">
        <f>(Dateneingabe!E47/100)*$C60</f>
        <v>0</v>
      </c>
      <c r="F60" s="19" t="e">
        <f>(Dateneingabe!F47/100)*$C60</f>
        <v>#VALUE!</v>
      </c>
      <c r="G60" s="19">
        <f>(Dateneingabe!G47/100)*$C60</f>
        <v>0</v>
      </c>
      <c r="H60" s="19">
        <f>(Dateneingabe!H47/100)*$C60</f>
        <v>0</v>
      </c>
      <c r="I60" s="50">
        <f>(Dateneingabe!I47/100)*$C60</f>
        <v>0</v>
      </c>
    </row>
    <row r="61" spans="1:9">
      <c r="A61" s="6" t="s">
        <v>58</v>
      </c>
      <c r="B61" s="15" t="s">
        <v>136</v>
      </c>
      <c r="C61" s="35">
        <f>Dateneingabe!C48</f>
        <v>0</v>
      </c>
      <c r="D61" s="56">
        <f>(Dateneingabe!D48/100)*Dateneingabe!$C48</f>
        <v>0</v>
      </c>
      <c r="E61" s="18">
        <f>(Dateneingabe!E48/100)*Dateneingabe!$C48</f>
        <v>0</v>
      </c>
      <c r="F61" s="18">
        <f>(Dateneingabe!F48/100)*Dateneingabe!$C48</f>
        <v>0</v>
      </c>
      <c r="G61" s="18">
        <f>(Dateneingabe!G48/100)*Dateneingabe!$C48</f>
        <v>0</v>
      </c>
      <c r="H61" s="18">
        <f>(Dateneingabe!H48/100)*Dateneingabe!$C48</f>
        <v>0</v>
      </c>
      <c r="I61" s="57">
        <f>(Dateneingabe!I48/100)*Dateneingabe!$C48</f>
        <v>0</v>
      </c>
    </row>
    <row r="62" spans="1:9">
      <c r="A62" s="6" t="s">
        <v>85</v>
      </c>
      <c r="B62" s="15" t="s">
        <v>136</v>
      </c>
      <c r="C62" s="35">
        <f>Dateneingabe!C49</f>
        <v>17746.61</v>
      </c>
      <c r="D62" s="22">
        <f>(Dateneingabe!D49/100)*$C62</f>
        <v>7808.5084000000006</v>
      </c>
      <c r="E62" s="19">
        <f>(Dateneingabe!E49/100)*$C62</f>
        <v>0</v>
      </c>
      <c r="F62" s="19" t="e">
        <f>(Dateneingabe!F49/100)*$C62</f>
        <v>#VALUE!</v>
      </c>
      <c r="G62" s="19">
        <f>(Dateneingabe!G49/100)*$C62</f>
        <v>0</v>
      </c>
      <c r="H62" s="19">
        <f>(Dateneingabe!H49/100)*$C62</f>
        <v>0</v>
      </c>
      <c r="I62" s="50">
        <f>(Dateneingabe!I49/100)*$C62</f>
        <v>0</v>
      </c>
    </row>
    <row r="63" spans="1:9">
      <c r="A63" s="6" t="s">
        <v>59</v>
      </c>
      <c r="B63" s="15" t="s">
        <v>136</v>
      </c>
      <c r="C63" s="35">
        <f>Dateneingabe!C50</f>
        <v>17440.38</v>
      </c>
      <c r="D63" s="22">
        <f>(Dateneingabe!D50/100)*$C63</f>
        <v>11336.247000000001</v>
      </c>
      <c r="E63" s="19">
        <f>(Dateneingabe!E50/100)*$C63</f>
        <v>0</v>
      </c>
      <c r="F63" s="19" t="e">
        <f>(Dateneingabe!F50/100)*$C63</f>
        <v>#VALUE!</v>
      </c>
      <c r="G63" s="19">
        <f>(Dateneingabe!G50/100)*$C63</f>
        <v>0</v>
      </c>
      <c r="H63" s="19">
        <f>(Dateneingabe!H50/100)*$C63</f>
        <v>0</v>
      </c>
      <c r="I63" s="50">
        <f>(Dateneingabe!I50/100)*$C63</f>
        <v>0</v>
      </c>
    </row>
    <row r="64" spans="1:9">
      <c r="A64" s="6" t="s">
        <v>61</v>
      </c>
      <c r="B64" s="15" t="s">
        <v>136</v>
      </c>
      <c r="C64" s="35">
        <f>Dateneingabe!C51</f>
        <v>24685.81</v>
      </c>
      <c r="D64" s="22">
        <f>(Dateneingabe!D51/100)*$C64</f>
        <v>10861.7564</v>
      </c>
      <c r="E64" s="19">
        <f>(Dateneingabe!E51/100)*$C64</f>
        <v>0</v>
      </c>
      <c r="F64" s="19" t="e">
        <f>(Dateneingabe!F51/100)*$C64</f>
        <v>#VALUE!</v>
      </c>
      <c r="G64" s="19">
        <f>(Dateneingabe!G51/100)*$C64</f>
        <v>0</v>
      </c>
      <c r="H64" s="19">
        <f>(Dateneingabe!H51/100)*$C64</f>
        <v>0</v>
      </c>
      <c r="I64" s="50">
        <f>(Dateneingabe!I51/100)*$C64</f>
        <v>0</v>
      </c>
    </row>
    <row r="65" spans="1:9">
      <c r="A65" s="6" t="s">
        <v>62</v>
      </c>
      <c r="B65" s="15" t="s">
        <v>136</v>
      </c>
      <c r="C65" s="35">
        <f>Dateneingabe!C52</f>
        <v>14653.24</v>
      </c>
      <c r="D65" s="22">
        <f>(Dateneingabe!D52/100)*$C65</f>
        <v>6447.4255999999996</v>
      </c>
      <c r="E65" s="19">
        <f>(Dateneingabe!E52/100)*$C65</f>
        <v>0</v>
      </c>
      <c r="F65" s="19">
        <f>(Dateneingabe!F52/100)*$C65</f>
        <v>0</v>
      </c>
      <c r="G65" s="19">
        <f>(Dateneingabe!G52/100)*$C65</f>
        <v>0</v>
      </c>
      <c r="H65" s="19">
        <f>(Dateneingabe!H52/100)*$C65</f>
        <v>0</v>
      </c>
      <c r="I65" s="50">
        <f>(Dateneingabe!I52/100)*$C65</f>
        <v>0</v>
      </c>
    </row>
    <row r="66" spans="1:9">
      <c r="A66" s="6" t="s">
        <v>63</v>
      </c>
      <c r="B66" s="15" t="s">
        <v>136</v>
      </c>
      <c r="C66" s="35">
        <f>Dateneingabe!C53</f>
        <v>22128</v>
      </c>
      <c r="D66" s="22">
        <f>(Dateneingabe!D53/100)*$C66</f>
        <v>12170.400000000001</v>
      </c>
      <c r="E66" s="19">
        <f>(Dateneingabe!E53/100)*$C66</f>
        <v>0</v>
      </c>
      <c r="F66" s="19">
        <f>(Dateneingabe!F53/100)*$C66</f>
        <v>0</v>
      </c>
      <c r="G66" s="19">
        <f>(Dateneingabe!G53/100)*$C66</f>
        <v>0</v>
      </c>
      <c r="H66" s="19">
        <f>(Dateneingabe!H53/100)*$C66</f>
        <v>0</v>
      </c>
      <c r="I66" s="50">
        <f>(Dateneingabe!I53/100)*$C66</f>
        <v>0</v>
      </c>
    </row>
    <row r="67" spans="1:9">
      <c r="A67" s="6" t="s">
        <v>64</v>
      </c>
      <c r="B67" s="15" t="s">
        <v>136</v>
      </c>
      <c r="C67" s="35">
        <f>Dateneingabe!C54</f>
        <v>817.27</v>
      </c>
      <c r="D67" s="22">
        <f>(Dateneingabe!D54/100)*$C67</f>
        <v>449.49850000000004</v>
      </c>
      <c r="E67" s="19">
        <f>(Dateneingabe!E54/100)*$C67</f>
        <v>0</v>
      </c>
      <c r="F67" s="19">
        <f>(Dateneingabe!F54/100)*$C67</f>
        <v>0</v>
      </c>
      <c r="G67" s="19">
        <f>(Dateneingabe!G54/100)*$C67</f>
        <v>0</v>
      </c>
      <c r="H67" s="19">
        <f>(Dateneingabe!H54/100)*$C67</f>
        <v>0</v>
      </c>
      <c r="I67" s="50">
        <f>(Dateneingabe!I54/100)*$C67</f>
        <v>0</v>
      </c>
    </row>
    <row r="68" spans="1:9">
      <c r="A68" s="6" t="s">
        <v>65</v>
      </c>
      <c r="B68" s="15" t="s">
        <v>136</v>
      </c>
      <c r="C68" s="35">
        <f>Dateneingabe!C55</f>
        <v>9287.4699999999993</v>
      </c>
      <c r="D68" s="22">
        <f>(Dateneingabe!D55/100)*$C68</f>
        <v>4086.4867999999997</v>
      </c>
      <c r="E68" s="19">
        <f>(Dateneingabe!E55/100)*$C68</f>
        <v>0</v>
      </c>
      <c r="F68" s="19">
        <f>(Dateneingabe!F55/100)*$C68</f>
        <v>0</v>
      </c>
      <c r="G68" s="19">
        <f>(Dateneingabe!G55/100)*$C68</f>
        <v>0</v>
      </c>
      <c r="H68" s="19">
        <f>(Dateneingabe!H55/100)*$C68</f>
        <v>0</v>
      </c>
      <c r="I68" s="50">
        <f>(Dateneingabe!I55/100)*$C68</f>
        <v>0</v>
      </c>
    </row>
    <row r="69" spans="1:9">
      <c r="A69" s="6" t="s">
        <v>66</v>
      </c>
      <c r="B69" s="15" t="s">
        <v>136</v>
      </c>
      <c r="C69" s="35">
        <f>Dateneingabe!C56</f>
        <v>967.9</v>
      </c>
      <c r="D69" s="22">
        <f>(Dateneingabe!D56/100)*$C69</f>
        <v>425.87599999999998</v>
      </c>
      <c r="E69" s="19">
        <f>(Dateneingabe!E56/100)*$C69</f>
        <v>0</v>
      </c>
      <c r="F69" s="19">
        <f>(Dateneingabe!F56/100)*$C69</f>
        <v>0</v>
      </c>
      <c r="G69" s="19">
        <f>(Dateneingabe!G56/100)*$C69</f>
        <v>0</v>
      </c>
      <c r="H69" s="19">
        <f>(Dateneingabe!H56/100)*$C69</f>
        <v>0</v>
      </c>
      <c r="I69" s="50">
        <f>(Dateneingabe!I56/100)*$C69</f>
        <v>0</v>
      </c>
    </row>
    <row r="70" spans="1:9">
      <c r="A70" s="6" t="s">
        <v>67</v>
      </c>
      <c r="B70" s="15" t="s">
        <v>136</v>
      </c>
      <c r="C70" s="35">
        <f>Dateneingabe!C57</f>
        <v>6436.41</v>
      </c>
      <c r="D70" s="22">
        <f>(Dateneingabe!D57/100)*$C70</f>
        <v>2832.0203999999999</v>
      </c>
      <c r="E70" s="19">
        <f>(Dateneingabe!E57/100)*$C70</f>
        <v>0</v>
      </c>
      <c r="F70" s="19">
        <f>(Dateneingabe!F57/100)*$C70</f>
        <v>0</v>
      </c>
      <c r="G70" s="19">
        <f>(Dateneingabe!G57/100)*$C70</f>
        <v>0</v>
      </c>
      <c r="H70" s="19">
        <f>(Dateneingabe!H57/100)*$C70</f>
        <v>0</v>
      </c>
      <c r="I70" s="50">
        <f>(Dateneingabe!I57/100)*$C70</f>
        <v>0</v>
      </c>
    </row>
    <row r="71" spans="1:9">
      <c r="A71" s="6" t="s">
        <v>68</v>
      </c>
      <c r="B71" s="15" t="s">
        <v>136</v>
      </c>
      <c r="C71" s="35">
        <f>Dateneingabe!C58</f>
        <v>3969.51</v>
      </c>
      <c r="D71" s="23">
        <f>(Dateneingabe!D58/100)*$C71</f>
        <v>2778.6570000000002</v>
      </c>
      <c r="E71" s="44">
        <f>(Dateneingabe!E58/100)*$C71</f>
        <v>0</v>
      </c>
      <c r="F71" s="44">
        <f>(Dateneingabe!F58/100)*$C71</f>
        <v>0</v>
      </c>
      <c r="G71" s="44">
        <f>(Dateneingabe!G58/100)*$C71</f>
        <v>0</v>
      </c>
      <c r="H71" s="44">
        <f>(Dateneingabe!H58/100)*$C71</f>
        <v>0</v>
      </c>
      <c r="I71" s="45">
        <f>(Dateneingabe!I58/100)*$C71</f>
        <v>0</v>
      </c>
    </row>
    <row r="72" spans="1:9">
      <c r="A72" s="6" t="s">
        <v>71</v>
      </c>
      <c r="B72" s="15" t="s">
        <v>136</v>
      </c>
      <c r="C72" s="35">
        <f>Dateneingabe!C59</f>
        <v>0</v>
      </c>
      <c r="D72" s="34"/>
      <c r="E72" s="12"/>
      <c r="F72" s="12"/>
      <c r="G72" s="12"/>
      <c r="H72" s="12"/>
      <c r="I72" s="12"/>
    </row>
    <row r="73" spans="1:9">
      <c r="A73" s="6" t="s">
        <v>72</v>
      </c>
      <c r="B73" s="15" t="s">
        <v>136</v>
      </c>
      <c r="C73" s="35">
        <f>Dateneingabe!C60</f>
        <v>0</v>
      </c>
      <c r="D73" s="34"/>
      <c r="E73" s="12"/>
      <c r="F73" s="12"/>
      <c r="G73" s="12"/>
      <c r="H73" s="12"/>
      <c r="I73" s="12"/>
    </row>
    <row r="74" spans="1:9">
      <c r="A74" s="6" t="s">
        <v>119</v>
      </c>
      <c r="B74" s="15" t="s">
        <v>136</v>
      </c>
      <c r="C74" s="35">
        <f>Dateneingabe!C61</f>
        <v>0</v>
      </c>
      <c r="D74" s="34"/>
      <c r="E74" s="12"/>
      <c r="F74" s="12"/>
      <c r="G74" s="12"/>
      <c r="H74" s="12"/>
      <c r="I74" s="12"/>
    </row>
    <row r="75" spans="1:9">
      <c r="A75" s="6" t="s">
        <v>70</v>
      </c>
      <c r="B75" s="15" t="s">
        <v>136</v>
      </c>
      <c r="C75" s="35">
        <f>Dateneingabe!C62</f>
        <v>7524</v>
      </c>
      <c r="D75" s="92">
        <f>(Dateneingabe!D62/100)*$C75</f>
        <v>3310.56</v>
      </c>
      <c r="E75" s="93">
        <f>(Dateneingabe!E62/100)*$C75</f>
        <v>0</v>
      </c>
      <c r="F75" s="93">
        <f>(Dateneingabe!F62/100)*$C75</f>
        <v>0</v>
      </c>
      <c r="G75" s="93">
        <f>(Dateneingabe!G62/100)*$C75</f>
        <v>0</v>
      </c>
      <c r="H75" s="93">
        <f>(Dateneingabe!H62/100)*$C75</f>
        <v>0</v>
      </c>
      <c r="I75" s="94">
        <f>(Dateneingabe!I62/100)*$C75</f>
        <v>0</v>
      </c>
    </row>
    <row r="76" spans="1:9">
      <c r="A76" s="6" t="s">
        <v>69</v>
      </c>
      <c r="B76" s="15" t="s">
        <v>136</v>
      </c>
      <c r="C76" s="35">
        <f>Dateneingabe!C63</f>
        <v>1950.79</v>
      </c>
      <c r="D76" s="95">
        <f>(Dateneingabe!D63/100)*$C76</f>
        <v>858.34759999999994</v>
      </c>
      <c r="E76" s="96">
        <f>(Dateneingabe!E63/100)*$C76</f>
        <v>0</v>
      </c>
      <c r="F76" s="96">
        <f>(Dateneingabe!F63/100)*$C76</f>
        <v>0</v>
      </c>
      <c r="G76" s="96">
        <f>(Dateneingabe!G63/100)*$C76</f>
        <v>0</v>
      </c>
      <c r="H76" s="96">
        <f>(Dateneingabe!H63/100)*$C76</f>
        <v>0</v>
      </c>
      <c r="I76" s="97">
        <f>(Dateneingabe!I63/100)*$C76</f>
        <v>0</v>
      </c>
    </row>
    <row r="77" spans="1:9">
      <c r="A77" s="6" t="s">
        <v>73</v>
      </c>
      <c r="B77" s="15" t="s">
        <v>136</v>
      </c>
      <c r="C77" s="30"/>
      <c r="D77" s="12"/>
      <c r="E77" s="12"/>
      <c r="F77" s="12"/>
      <c r="G77" s="12"/>
      <c r="H77" s="12"/>
      <c r="I77" s="12"/>
    </row>
    <row r="78" spans="1:9">
      <c r="A78" s="10" t="s">
        <v>74</v>
      </c>
      <c r="B78" s="15" t="s">
        <v>136</v>
      </c>
      <c r="C78" s="20">
        <f>SUM(C53:C77)</f>
        <v>183702.12000000002</v>
      </c>
      <c r="D78" s="31"/>
      <c r="E78" s="31"/>
      <c r="F78" s="31"/>
      <c r="G78" s="31"/>
      <c r="H78" s="31"/>
      <c r="I78" s="31"/>
    </row>
    <row r="79" spans="1:9" ht="15.75">
      <c r="A79" s="24" t="s">
        <v>89</v>
      </c>
      <c r="B79" s="12"/>
      <c r="C79" s="36" t="s">
        <v>124</v>
      </c>
      <c r="D79" s="40" t="s">
        <v>96</v>
      </c>
      <c r="E79" s="40" t="s">
        <v>98</v>
      </c>
      <c r="F79" s="40" t="s">
        <v>97</v>
      </c>
      <c r="G79" s="40" t="s">
        <v>129</v>
      </c>
      <c r="H79" s="40" t="s">
        <v>128</v>
      </c>
      <c r="I79" s="40" t="s">
        <v>99</v>
      </c>
    </row>
    <row r="80" spans="1:9">
      <c r="A80" s="6" t="s">
        <v>90</v>
      </c>
      <c r="B80" s="15" t="s">
        <v>133</v>
      </c>
      <c r="C80" s="35">
        <f>Dateneingabe!C67</f>
        <v>137835</v>
      </c>
      <c r="D80" s="21">
        <f>(Dateneingabe!D67/100)*$C80</f>
        <v>75809.25</v>
      </c>
      <c r="E80" s="48">
        <f>(Dateneingabe!E67/100)*$C80</f>
        <v>0</v>
      </c>
      <c r="F80" s="48" t="e">
        <f>(Dateneingabe!F67/100)*$C80</f>
        <v>#VALUE!</v>
      </c>
      <c r="G80" s="48">
        <f>(Dateneingabe!G67/100)*$C80</f>
        <v>0</v>
      </c>
      <c r="H80" s="48">
        <f>(Dateneingabe!H67/100)*$C80</f>
        <v>0</v>
      </c>
      <c r="I80" s="49">
        <f>(Dateneingabe!I67/100)*$C80</f>
        <v>0</v>
      </c>
    </row>
    <row r="81" spans="1:10">
      <c r="A81" s="6" t="s">
        <v>91</v>
      </c>
      <c r="B81" s="15" t="s">
        <v>133</v>
      </c>
      <c r="C81" s="35">
        <f>Dateneingabe!C68</f>
        <v>119275.46</v>
      </c>
      <c r="D81" s="22">
        <f>(Dateneingabe!D68/100)*$C81</f>
        <v>52481.202400000002</v>
      </c>
      <c r="E81" s="19">
        <f>(Dateneingabe!E68/100)*$C81</f>
        <v>0</v>
      </c>
      <c r="F81" s="19" t="e">
        <f>(Dateneingabe!F68/100)*$C81</f>
        <v>#VALUE!</v>
      </c>
      <c r="G81" s="19">
        <f>(Dateneingabe!G68/100)*$C81</f>
        <v>0</v>
      </c>
      <c r="H81" s="19">
        <f>(Dateneingabe!H68/100)*$C81</f>
        <v>0</v>
      </c>
      <c r="I81" s="50">
        <f>(Dateneingabe!I68/100)*$C81</f>
        <v>0</v>
      </c>
    </row>
    <row r="82" spans="1:10">
      <c r="A82" s="6" t="s">
        <v>92</v>
      </c>
      <c r="B82" s="15" t="s">
        <v>133</v>
      </c>
      <c r="C82" s="35">
        <f>Dateneingabe!C69</f>
        <v>166672.16</v>
      </c>
      <c r="D82" s="22">
        <f>(Dateneingabe!D69/100)*$C82</f>
        <v>91669.688000000009</v>
      </c>
      <c r="E82" s="19">
        <f>(Dateneingabe!E69/100)*$C82</f>
        <v>0</v>
      </c>
      <c r="F82" s="19">
        <f>(Dateneingabe!F69/100)*$C82</f>
        <v>0</v>
      </c>
      <c r="G82" s="19">
        <f>(Dateneingabe!G69/100)*$C82</f>
        <v>0</v>
      </c>
      <c r="H82" s="19">
        <f>(Dateneingabe!H69/100)*$C82</f>
        <v>0</v>
      </c>
      <c r="I82" s="50">
        <f>(Dateneingabe!I69/100)*$C82</f>
        <v>0</v>
      </c>
    </row>
    <row r="83" spans="1:10">
      <c r="A83" s="6" t="s">
        <v>93</v>
      </c>
      <c r="B83" s="15" t="s">
        <v>133</v>
      </c>
      <c r="C83" s="35">
        <f>Dateneingabe!C70</f>
        <v>14879</v>
      </c>
      <c r="D83" s="22">
        <f>(Dateneingabe!D70/100)*$C83</f>
        <v>8183.4500000000007</v>
      </c>
      <c r="E83" s="19">
        <f>(Dateneingabe!E70/100)*$C83</f>
        <v>0</v>
      </c>
      <c r="F83" s="19" t="e">
        <f>(Dateneingabe!F70/100)*$C83</f>
        <v>#VALUE!</v>
      </c>
      <c r="G83" s="19">
        <f>(Dateneingabe!G70/100)*$C83</f>
        <v>0</v>
      </c>
      <c r="H83" s="19">
        <f>(Dateneingabe!H70/100)*$C83</f>
        <v>0</v>
      </c>
      <c r="I83" s="50">
        <f>(Dateneingabe!I70/100)*$C83</f>
        <v>0</v>
      </c>
    </row>
    <row r="84" spans="1:10">
      <c r="A84" s="6" t="s">
        <v>94</v>
      </c>
      <c r="B84" s="15" t="s">
        <v>133</v>
      </c>
      <c r="C84" s="35">
        <f>Dateneingabe!C71</f>
        <v>66245.62</v>
      </c>
      <c r="D84" s="22">
        <f>(Dateneingabe!D71/100)*$C84</f>
        <v>29148.072799999998</v>
      </c>
      <c r="E84" s="19">
        <f>(Dateneingabe!E71/100)*$C84</f>
        <v>0</v>
      </c>
      <c r="F84" s="19" t="e">
        <f>(Dateneingabe!F71/100)*$C84</f>
        <v>#VALUE!</v>
      </c>
      <c r="G84" s="19">
        <f>(Dateneingabe!G71/100)*$C84</f>
        <v>0</v>
      </c>
      <c r="H84" s="19">
        <f>(Dateneingabe!H71/100)*$C84</f>
        <v>0</v>
      </c>
      <c r="I84" s="50">
        <f>(Dateneingabe!I71/100)*$C84</f>
        <v>0</v>
      </c>
    </row>
    <row r="85" spans="1:10">
      <c r="A85" s="6" t="s">
        <v>95</v>
      </c>
      <c r="B85" s="15" t="s">
        <v>133</v>
      </c>
      <c r="C85" s="35">
        <f>Dateneingabe!C72</f>
        <v>1015</v>
      </c>
      <c r="D85" s="23">
        <f>(Dateneingabe!D72/100)*$C85</f>
        <v>1015</v>
      </c>
      <c r="E85" s="44">
        <f>(Dateneingabe!E72/100)*$C85</f>
        <v>0</v>
      </c>
      <c r="F85" s="44" t="e">
        <f>(Dateneingabe!F72/100)*$C85</f>
        <v>#VALUE!</v>
      </c>
      <c r="G85" s="44">
        <f>(Dateneingabe!G72/100)*$C85</f>
        <v>0</v>
      </c>
      <c r="H85" s="44">
        <f>(Dateneingabe!H72/100)*$C85</f>
        <v>0</v>
      </c>
      <c r="I85" s="45">
        <f>(Dateneingabe!I72/100)*$C85</f>
        <v>0</v>
      </c>
    </row>
    <row r="86" spans="1:10">
      <c r="A86" s="10" t="s">
        <v>101</v>
      </c>
      <c r="B86" s="15" t="s">
        <v>133</v>
      </c>
      <c r="C86" s="54">
        <f t="shared" ref="C86:I86" si="1">SUM(C80:C85)</f>
        <v>505922.24</v>
      </c>
      <c r="D86" s="55">
        <f t="shared" si="1"/>
        <v>258306.66320000004</v>
      </c>
      <c r="E86" s="55">
        <f t="shared" si="1"/>
        <v>0</v>
      </c>
      <c r="F86" s="55" t="e">
        <f t="shared" si="1"/>
        <v>#VALUE!</v>
      </c>
      <c r="G86" s="55">
        <f t="shared" si="1"/>
        <v>0</v>
      </c>
      <c r="H86" s="55">
        <f t="shared" si="1"/>
        <v>0</v>
      </c>
      <c r="I86" s="55">
        <f t="shared" si="1"/>
        <v>0</v>
      </c>
      <c r="J86" s="32"/>
    </row>
    <row r="87" spans="1:10" ht="15.75">
      <c r="A87" s="24" t="s">
        <v>134</v>
      </c>
      <c r="B87" s="17"/>
      <c r="C87" s="41" t="s">
        <v>124</v>
      </c>
      <c r="D87" s="12"/>
      <c r="E87" s="12"/>
      <c r="F87" s="12"/>
      <c r="G87" s="12"/>
      <c r="H87" s="12"/>
      <c r="I87" s="12"/>
    </row>
    <row r="88" spans="1:10">
      <c r="A88" s="6" t="s">
        <v>135</v>
      </c>
      <c r="B88" s="16"/>
      <c r="C88" s="35">
        <f>Dateneingabe!C75</f>
        <v>45191.21</v>
      </c>
      <c r="D88" s="35">
        <f>(Dateneingabe!D75/100)*Dateneingabe!$C75</f>
        <v>20336.0445</v>
      </c>
      <c r="E88" s="35">
        <f>(Dateneingabe!E75/100)*Dateneingabe!$C75</f>
        <v>0</v>
      </c>
      <c r="F88" s="35">
        <f>(Dateneingabe!F75/100)*Dateneingabe!$C75</f>
        <v>0</v>
      </c>
      <c r="G88" s="35">
        <f>(Dateneingabe!G75/100)*Dateneingabe!$C75</f>
        <v>0</v>
      </c>
      <c r="H88" s="35">
        <f>(Dateneingabe!H75/100)*Dateneingabe!$C75</f>
        <v>0</v>
      </c>
      <c r="I88" s="35">
        <f>(Dateneingabe!I75/100)*Dateneingabe!$C75</f>
        <v>0</v>
      </c>
      <c r="J88" s="32"/>
    </row>
    <row r="89" spans="1:10" ht="15.75">
      <c r="A89" s="24" t="s">
        <v>102</v>
      </c>
      <c r="B89" s="12"/>
      <c r="C89" s="36" t="s">
        <v>124</v>
      </c>
      <c r="D89" s="40" t="s">
        <v>96</v>
      </c>
      <c r="E89" s="40" t="s">
        <v>98</v>
      </c>
      <c r="F89" s="40" t="s">
        <v>97</v>
      </c>
      <c r="G89" s="40" t="s">
        <v>129</v>
      </c>
      <c r="H89" s="40" t="s">
        <v>128</v>
      </c>
      <c r="I89" s="40" t="s">
        <v>99</v>
      </c>
    </row>
    <row r="90" spans="1:10">
      <c r="A90" s="6" t="s">
        <v>103</v>
      </c>
      <c r="B90" s="15" t="s">
        <v>136</v>
      </c>
      <c r="C90" s="35" t="e">
        <f>Dateneingabe!#REF!</f>
        <v>#REF!</v>
      </c>
      <c r="D90" s="21" t="e">
        <f>(Dateneingabe!#REF!/100)*$C90</f>
        <v>#REF!</v>
      </c>
      <c r="E90" s="48" t="e">
        <f>(Dateneingabe!#REF!/100)*$C90</f>
        <v>#REF!</v>
      </c>
      <c r="F90" s="48" t="e">
        <f>(Dateneingabe!#REF!/100)*$C90</f>
        <v>#REF!</v>
      </c>
      <c r="G90" s="48" t="e">
        <f>(Dateneingabe!#REF!/100)*$C90</f>
        <v>#REF!</v>
      </c>
      <c r="H90" s="48" t="e">
        <f>(Dateneingabe!#REF!/100)*$C90</f>
        <v>#REF!</v>
      </c>
      <c r="I90" s="49" t="e">
        <f>(Dateneingabe!#REF!/100)*$C90</f>
        <v>#REF!</v>
      </c>
    </row>
    <row r="91" spans="1:10">
      <c r="A91" s="6" t="s">
        <v>39</v>
      </c>
      <c r="B91" s="15" t="s">
        <v>136</v>
      </c>
      <c r="C91" s="35" t="e">
        <f>Dateneingabe!#REF!</f>
        <v>#REF!</v>
      </c>
      <c r="D91" s="22" t="e">
        <f>(Dateneingabe!#REF!/100)*$C91</f>
        <v>#REF!</v>
      </c>
      <c r="E91" s="19" t="e">
        <f>(Dateneingabe!#REF!/100)*$C91</f>
        <v>#REF!</v>
      </c>
      <c r="F91" s="19" t="e">
        <f>(Dateneingabe!#REF!/100)*$C91</f>
        <v>#REF!</v>
      </c>
      <c r="G91" s="19" t="e">
        <f>(Dateneingabe!#REF!/100)*$C91</f>
        <v>#REF!</v>
      </c>
      <c r="H91" s="19" t="e">
        <f>(Dateneingabe!#REF!/100)*$C91</f>
        <v>#REF!</v>
      </c>
      <c r="I91" s="50" t="e">
        <f>(Dateneingabe!#REF!/100)*$C91</f>
        <v>#REF!</v>
      </c>
    </row>
    <row r="92" spans="1:10">
      <c r="A92" s="6" t="s">
        <v>40</v>
      </c>
      <c r="B92" s="15" t="s">
        <v>136</v>
      </c>
      <c r="C92" s="35" t="e">
        <f>Dateneingabe!#REF!</f>
        <v>#REF!</v>
      </c>
      <c r="D92" s="22" t="e">
        <f>(Dateneingabe!#REF!/100)*$C92</f>
        <v>#REF!</v>
      </c>
      <c r="E92" s="19" t="e">
        <f>(Dateneingabe!#REF!/100)*$C92</f>
        <v>#REF!</v>
      </c>
      <c r="F92" s="19" t="e">
        <f>(Dateneingabe!#REF!/100)*$C92</f>
        <v>#REF!</v>
      </c>
      <c r="G92" s="19" t="e">
        <f>(Dateneingabe!#REF!/100)*$C92</f>
        <v>#REF!</v>
      </c>
      <c r="H92" s="19" t="e">
        <f>(Dateneingabe!#REF!/100)*$C92</f>
        <v>#REF!</v>
      </c>
      <c r="I92" s="50" t="e">
        <f>(Dateneingabe!#REF!/100)*$C92</f>
        <v>#REF!</v>
      </c>
    </row>
    <row r="93" spans="1:10">
      <c r="A93" s="6" t="s">
        <v>104</v>
      </c>
      <c r="B93" s="15" t="s">
        <v>136</v>
      </c>
      <c r="C93" s="35" t="e">
        <f>Dateneingabe!#REF!</f>
        <v>#REF!</v>
      </c>
      <c r="D93" s="22" t="e">
        <f>(Dateneingabe!#REF!/100)*$C93</f>
        <v>#REF!</v>
      </c>
      <c r="E93" s="19" t="e">
        <f>(Dateneingabe!#REF!/100)*$C93</f>
        <v>#REF!</v>
      </c>
      <c r="F93" s="19" t="e">
        <f>(Dateneingabe!#REF!/100)*$C93</f>
        <v>#REF!</v>
      </c>
      <c r="G93" s="19" t="e">
        <f>(Dateneingabe!#REF!/100)*$C93</f>
        <v>#REF!</v>
      </c>
      <c r="H93" s="19" t="e">
        <f>(Dateneingabe!#REF!/100)*$C93</f>
        <v>#REF!</v>
      </c>
      <c r="I93" s="50" t="e">
        <f>(Dateneingabe!#REF!/100)*$C93</f>
        <v>#REF!</v>
      </c>
    </row>
    <row r="94" spans="1:10">
      <c r="A94" s="6" t="s">
        <v>105</v>
      </c>
      <c r="B94" s="15" t="s">
        <v>136</v>
      </c>
      <c r="C94" s="35" t="e">
        <f>Dateneingabe!#REF!</f>
        <v>#REF!</v>
      </c>
      <c r="D94" s="22" t="e">
        <f>(Dateneingabe!#REF!/100)*$C94</f>
        <v>#REF!</v>
      </c>
      <c r="E94" s="19" t="e">
        <f>(Dateneingabe!#REF!/100)*$C94</f>
        <v>#REF!</v>
      </c>
      <c r="F94" s="19" t="e">
        <f>(Dateneingabe!#REF!/100)*$C94</f>
        <v>#REF!</v>
      </c>
      <c r="G94" s="19" t="e">
        <f>(Dateneingabe!#REF!/100)*$C94</f>
        <v>#REF!</v>
      </c>
      <c r="H94" s="19" t="e">
        <f>(Dateneingabe!#REF!/100)*$C94</f>
        <v>#REF!</v>
      </c>
      <c r="I94" s="50" t="e">
        <f>(Dateneingabe!#REF!/100)*$C94</f>
        <v>#REF!</v>
      </c>
    </row>
    <row r="95" spans="1:10">
      <c r="A95" s="6" t="s">
        <v>106</v>
      </c>
      <c r="B95" s="15" t="s">
        <v>136</v>
      </c>
      <c r="C95" s="35" t="e">
        <f>Dateneingabe!#REF!</f>
        <v>#REF!</v>
      </c>
      <c r="D95" s="23" t="e">
        <f>(Dateneingabe!#REF!/100)*$C95</f>
        <v>#REF!</v>
      </c>
      <c r="E95" s="44" t="e">
        <f>(Dateneingabe!#REF!/100)*$C95</f>
        <v>#REF!</v>
      </c>
      <c r="F95" s="44" t="e">
        <f>(Dateneingabe!#REF!/100)*$C95</f>
        <v>#REF!</v>
      </c>
      <c r="G95" s="44" t="e">
        <f>(Dateneingabe!#REF!/100)*$C95</f>
        <v>#REF!</v>
      </c>
      <c r="H95" s="44" t="e">
        <f>(Dateneingabe!#REF!/100)*$C95</f>
        <v>#REF!</v>
      </c>
      <c r="I95" s="45" t="e">
        <f>(Dateneingabe!#REF!/100)*$C95</f>
        <v>#REF!</v>
      </c>
    </row>
    <row r="98" spans="1:10">
      <c r="A98" s="52" t="s">
        <v>157</v>
      </c>
      <c r="B98" s="15" t="s">
        <v>136</v>
      </c>
      <c r="C98" s="63">
        <f>SUM(D98:I98)</f>
        <v>0</v>
      </c>
      <c r="D98" s="63">
        <f t="shared" ref="D98:I98" si="2">D12*$C$17</f>
        <v>0</v>
      </c>
      <c r="E98" s="63">
        <f t="shared" si="2"/>
        <v>0</v>
      </c>
      <c r="F98" s="63">
        <f>F12*$C$17</f>
        <v>0</v>
      </c>
      <c r="G98" s="63">
        <f t="shared" si="2"/>
        <v>0</v>
      </c>
      <c r="H98" s="63">
        <f t="shared" si="2"/>
        <v>0</v>
      </c>
      <c r="I98" s="63">
        <f t="shared" si="2"/>
        <v>0</v>
      </c>
    </row>
    <row r="99" spans="1:10">
      <c r="A99" s="52" t="s">
        <v>158</v>
      </c>
      <c r="B99" s="15" t="s">
        <v>136</v>
      </c>
      <c r="C99" s="64">
        <f>SUM(D99:I99)</f>
        <v>0</v>
      </c>
      <c r="D99" s="64">
        <f t="shared" ref="D99:I99" si="3">D13*$C$18</f>
        <v>0</v>
      </c>
      <c r="E99" s="64">
        <f t="shared" si="3"/>
        <v>0</v>
      </c>
      <c r="F99" s="64">
        <f>F13*$C$18</f>
        <v>0</v>
      </c>
      <c r="G99" s="64">
        <f t="shared" si="3"/>
        <v>0</v>
      </c>
      <c r="H99" s="64">
        <f t="shared" si="3"/>
        <v>0</v>
      </c>
      <c r="I99" s="64">
        <f t="shared" si="3"/>
        <v>0</v>
      </c>
    </row>
    <row r="100" spans="1:10">
      <c r="A100" s="52" t="s">
        <v>21</v>
      </c>
      <c r="B100" s="15" t="s">
        <v>136</v>
      </c>
      <c r="C100" s="64" t="e">
        <f>SUM(D100:I100)</f>
        <v>#VALUE!</v>
      </c>
      <c r="D100" s="64">
        <f t="shared" ref="D100:I100" si="4">(D10-D12)*$C$18</f>
        <v>4880</v>
      </c>
      <c r="E100" s="64">
        <f t="shared" si="4"/>
        <v>0</v>
      </c>
      <c r="F100" s="64" t="e">
        <f>(F10-F12)*$C$17</f>
        <v>#VALUE!</v>
      </c>
      <c r="G100" s="64">
        <f t="shared" si="4"/>
        <v>0</v>
      </c>
      <c r="H100" s="64">
        <f t="shared" si="4"/>
        <v>0</v>
      </c>
      <c r="I100" s="64">
        <f t="shared" si="4"/>
        <v>0</v>
      </c>
    </row>
    <row r="101" spans="1:10">
      <c r="A101" s="52" t="s">
        <v>22</v>
      </c>
      <c r="B101" s="15" t="s">
        <v>136</v>
      </c>
      <c r="C101" s="65" t="e">
        <f>SUM(D101:I101)</f>
        <v>#VALUE!</v>
      </c>
      <c r="D101" s="64">
        <f t="shared" ref="D101:I101" si="5">(D11-D13)*$C$17</f>
        <v>11340</v>
      </c>
      <c r="E101" s="64">
        <f t="shared" si="5"/>
        <v>0</v>
      </c>
      <c r="F101" s="64" t="e">
        <f>(F11-F13)*$C$18</f>
        <v>#VALUE!</v>
      </c>
      <c r="G101" s="64">
        <f t="shared" si="5"/>
        <v>0</v>
      </c>
      <c r="H101" s="64">
        <f t="shared" si="5"/>
        <v>0</v>
      </c>
      <c r="I101" s="64">
        <f t="shared" si="5"/>
        <v>0</v>
      </c>
    </row>
    <row r="102" spans="1:10">
      <c r="C102" s="53"/>
      <c r="D102" s="53"/>
      <c r="E102" s="53"/>
      <c r="F102" s="53"/>
      <c r="G102" s="53"/>
      <c r="H102" s="53"/>
      <c r="I102" s="53"/>
    </row>
    <row r="103" spans="1:10">
      <c r="A103" s="52" t="s">
        <v>23</v>
      </c>
      <c r="B103" s="15" t="s">
        <v>136</v>
      </c>
      <c r="C103" s="63" t="e">
        <f>SUM(D103:I103)</f>
        <v>#VALUE!</v>
      </c>
      <c r="D103" s="63">
        <f t="shared" ref="D103:I103" si="6">D21*$D$25</f>
        <v>35200</v>
      </c>
      <c r="E103" s="63">
        <f t="shared" si="6"/>
        <v>0</v>
      </c>
      <c r="F103" s="63" t="e">
        <f t="shared" si="6"/>
        <v>#VALUE!</v>
      </c>
      <c r="G103" s="63">
        <f t="shared" si="6"/>
        <v>0</v>
      </c>
      <c r="H103" s="63">
        <f t="shared" si="6"/>
        <v>0</v>
      </c>
      <c r="I103" s="63">
        <f t="shared" si="6"/>
        <v>0</v>
      </c>
    </row>
    <row r="104" spans="1:10">
      <c r="A104" s="52" t="s">
        <v>24</v>
      </c>
      <c r="B104" s="15" t="s">
        <v>136</v>
      </c>
      <c r="C104" s="65">
        <f>SUM(D104:I104)</f>
        <v>0</v>
      </c>
      <c r="D104" s="65">
        <f t="shared" ref="D104:I104" si="7">D61</f>
        <v>0</v>
      </c>
      <c r="E104" s="65">
        <f t="shared" si="7"/>
        <v>0</v>
      </c>
      <c r="F104" s="65">
        <f t="shared" si="7"/>
        <v>0</v>
      </c>
      <c r="G104" s="65">
        <f t="shared" si="7"/>
        <v>0</v>
      </c>
      <c r="H104" s="65">
        <f t="shared" si="7"/>
        <v>0</v>
      </c>
      <c r="I104" s="65">
        <f t="shared" si="7"/>
        <v>0</v>
      </c>
    </row>
    <row r="105" spans="1:10">
      <c r="C105" s="53"/>
      <c r="D105" s="53"/>
      <c r="E105" s="53"/>
      <c r="F105" s="53"/>
      <c r="G105" s="53"/>
      <c r="H105" s="53"/>
      <c r="I105" s="53"/>
    </row>
    <row r="106" spans="1:10">
      <c r="A106" s="52" t="s">
        <v>25</v>
      </c>
      <c r="B106" s="15" t="s">
        <v>136</v>
      </c>
      <c r="C106" s="63">
        <f>Dateneingabe!C69+Dateneingabe!C68+Dateneingabe!C67+Dateneingabe!C71+Dateneingabe!C72+Dateneingabe!C70</f>
        <v>505922.24</v>
      </c>
      <c r="D106" s="63">
        <f t="shared" ref="D106:I106" si="8">D86</f>
        <v>258306.66320000004</v>
      </c>
      <c r="E106" s="63">
        <f t="shared" si="8"/>
        <v>0</v>
      </c>
      <c r="F106" s="63" t="e">
        <f>F86</f>
        <v>#VALUE!</v>
      </c>
      <c r="G106" s="63">
        <f t="shared" si="8"/>
        <v>0</v>
      </c>
      <c r="H106" s="63">
        <f t="shared" si="8"/>
        <v>0</v>
      </c>
      <c r="I106" s="63">
        <f t="shared" si="8"/>
        <v>0</v>
      </c>
      <c r="J106" s="32"/>
    </row>
    <row r="107" spans="1:10">
      <c r="A107" s="52" t="s">
        <v>26</v>
      </c>
      <c r="B107" s="15" t="s">
        <v>136</v>
      </c>
      <c r="C107" s="64">
        <f>Dateneingabe!C75</f>
        <v>45191.21</v>
      </c>
      <c r="D107" s="64">
        <f t="shared" ref="D107:I107" si="9">D88</f>
        <v>20336.0445</v>
      </c>
      <c r="E107" s="64">
        <f t="shared" si="9"/>
        <v>0</v>
      </c>
      <c r="F107" s="64">
        <f>F88</f>
        <v>0</v>
      </c>
      <c r="G107" s="64">
        <f t="shared" si="9"/>
        <v>0</v>
      </c>
      <c r="H107" s="64">
        <f t="shared" si="9"/>
        <v>0</v>
      </c>
      <c r="I107" s="64">
        <f t="shared" si="9"/>
        <v>0</v>
      </c>
      <c r="J107" s="32"/>
    </row>
    <row r="108" spans="1:10">
      <c r="A108" s="52" t="s">
        <v>27</v>
      </c>
      <c r="B108" s="15" t="s">
        <v>136</v>
      </c>
      <c r="C108" s="65">
        <f t="shared" ref="C108:I108" si="10">C106-C107</f>
        <v>460731.02999999997</v>
      </c>
      <c r="D108" s="65">
        <f t="shared" si="10"/>
        <v>237970.61870000005</v>
      </c>
      <c r="E108" s="65">
        <f t="shared" si="10"/>
        <v>0</v>
      </c>
      <c r="F108" s="65" t="e">
        <f>F106-F107</f>
        <v>#VALUE!</v>
      </c>
      <c r="G108" s="65">
        <f t="shared" si="10"/>
        <v>0</v>
      </c>
      <c r="H108" s="65">
        <f t="shared" si="10"/>
        <v>0</v>
      </c>
      <c r="I108" s="65">
        <f t="shared" si="10"/>
        <v>0</v>
      </c>
      <c r="J108" s="32"/>
    </row>
    <row r="109" spans="1:10">
      <c r="A109" s="52" t="s">
        <v>29</v>
      </c>
      <c r="B109" s="15" t="s">
        <v>136</v>
      </c>
      <c r="C109" s="62">
        <f>(Dateneingabe!$G$12/100)*C108</f>
        <v>6910.9654499999997</v>
      </c>
      <c r="D109" s="62">
        <f>(Dateneingabe!$G$12/100)*D108</f>
        <v>3569.5592805000006</v>
      </c>
      <c r="E109" s="62">
        <f>(Dateneingabe!$G$12/100)*E108</f>
        <v>0</v>
      </c>
      <c r="F109" s="62" t="e">
        <f>(Dateneingabe!$G$12/100)*F108</f>
        <v>#VALUE!</v>
      </c>
      <c r="G109" s="62">
        <f>(Dateneingabe!$G$12/100)*G108</f>
        <v>0</v>
      </c>
      <c r="H109" s="62">
        <f>(Dateneingabe!$G$12/100)*H108</f>
        <v>0</v>
      </c>
      <c r="I109" s="62">
        <f>(Dateneingabe!$G$12/100)*I108</f>
        <v>0</v>
      </c>
    </row>
    <row r="110" spans="1:10">
      <c r="A110" s="52" t="s">
        <v>30</v>
      </c>
      <c r="B110" s="15" t="s">
        <v>136</v>
      </c>
      <c r="C110" s="65">
        <f>(Dateneingabe!$G$13/100*Umrechnung!C107)</f>
        <v>1355.7363</v>
      </c>
      <c r="D110" s="65">
        <f>(Dateneingabe!$G$13/100*Umrechnung!D107)</f>
        <v>610.08133499999997</v>
      </c>
      <c r="E110" s="65">
        <f>(Dateneingabe!$G$13/100*Umrechnung!E107)</f>
        <v>0</v>
      </c>
      <c r="F110" s="65">
        <f>(Dateneingabe!$G$13/100*Umrechnung!F107)</f>
        <v>0</v>
      </c>
      <c r="G110" s="65">
        <f>(Dateneingabe!$G$13/100*Umrechnung!G107)</f>
        <v>0</v>
      </c>
      <c r="H110" s="65">
        <f>(Dateneingabe!$G$13/100*Umrechnung!H107)</f>
        <v>0</v>
      </c>
      <c r="I110" s="65">
        <f>(Dateneingabe!$G$13/100*Umrechnung!I107)</f>
        <v>0</v>
      </c>
    </row>
    <row r="111" spans="1:10">
      <c r="C111" s="32"/>
      <c r="D111" s="32"/>
      <c r="E111" s="32"/>
      <c r="F111" s="32"/>
      <c r="G111" s="32"/>
      <c r="H111" s="32"/>
      <c r="I111" s="32"/>
    </row>
    <row r="112" spans="1:10">
      <c r="A112" s="52" t="s">
        <v>42</v>
      </c>
      <c r="B112" s="15" t="s">
        <v>136</v>
      </c>
      <c r="C112" s="62" t="e">
        <f t="shared" ref="C112:I112" si="11">C109+C103+C100+C101</f>
        <v>#VALUE!</v>
      </c>
      <c r="D112" s="62">
        <f>D109+D103+D100+D101</f>
        <v>54989.559280499998</v>
      </c>
      <c r="E112" s="62">
        <f>E109+E103+E100+E101</f>
        <v>0</v>
      </c>
      <c r="F112" s="62" t="e">
        <f>F109+F103+F100+F101</f>
        <v>#VALUE!</v>
      </c>
      <c r="G112" s="62">
        <f t="shared" si="11"/>
        <v>0</v>
      </c>
      <c r="H112" s="62">
        <f t="shared" si="11"/>
        <v>0</v>
      </c>
      <c r="I112" s="62">
        <f t="shared" si="11"/>
        <v>0</v>
      </c>
    </row>
    <row r="113" spans="1:9">
      <c r="A113" s="52" t="s">
        <v>43</v>
      </c>
      <c r="B113" s="15" t="s">
        <v>136</v>
      </c>
      <c r="C113" s="66">
        <f t="shared" ref="C113:I113" si="12">C110+C104+C99+C98</f>
        <v>1355.7363</v>
      </c>
      <c r="D113" s="66">
        <f t="shared" si="12"/>
        <v>610.08133499999997</v>
      </c>
      <c r="E113" s="66">
        <f>E110+E104+E99+E98</f>
        <v>0</v>
      </c>
      <c r="F113" s="66">
        <f>F110+F104+F99+F98</f>
        <v>0</v>
      </c>
      <c r="G113" s="66">
        <f t="shared" si="12"/>
        <v>0</v>
      </c>
      <c r="H113" s="66">
        <f t="shared" si="12"/>
        <v>0</v>
      </c>
      <c r="I113" s="66">
        <f t="shared" si="12"/>
        <v>0</v>
      </c>
    </row>
    <row r="114" spans="1:9">
      <c r="A114" s="52" t="s">
        <v>33</v>
      </c>
      <c r="B114" s="15" t="s">
        <v>136</v>
      </c>
      <c r="C114" s="67" t="e">
        <f t="shared" ref="C114:I114" si="13">SUM(C112:C113)</f>
        <v>#VALUE!</v>
      </c>
      <c r="D114" s="67">
        <f>SUM(D112:D113)</f>
        <v>55599.6406155</v>
      </c>
      <c r="E114" s="67">
        <f t="shared" si="13"/>
        <v>0</v>
      </c>
      <c r="F114" s="67" t="e">
        <f t="shared" si="13"/>
        <v>#VALUE!</v>
      </c>
      <c r="G114" s="67">
        <f t="shared" si="13"/>
        <v>0</v>
      </c>
      <c r="H114" s="67">
        <f t="shared" si="13"/>
        <v>0</v>
      </c>
      <c r="I114" s="67">
        <f t="shared" si="13"/>
        <v>0</v>
      </c>
    </row>
    <row r="115" spans="1:9">
      <c r="C115" s="32"/>
      <c r="D115" s="32"/>
      <c r="E115" s="32"/>
      <c r="F115" s="32"/>
      <c r="G115" s="32"/>
      <c r="H115" s="32"/>
      <c r="I115" s="32"/>
    </row>
    <row r="117" spans="1:9">
      <c r="C117" s="32"/>
      <c r="D117" s="32"/>
      <c r="E117" s="32"/>
      <c r="F117" s="32"/>
      <c r="G117" s="32"/>
      <c r="H117" s="32"/>
      <c r="I117" s="32"/>
    </row>
    <row r="118" spans="1:9">
      <c r="C118" s="32"/>
      <c r="D118" s="32"/>
      <c r="E118" s="32"/>
      <c r="F118" s="32"/>
      <c r="G118" s="32"/>
      <c r="H118" s="32"/>
      <c r="I118" s="32"/>
    </row>
    <row r="119" spans="1:9">
      <c r="C119" s="32"/>
      <c r="D119" s="32"/>
      <c r="E119" s="32"/>
      <c r="F119" s="32"/>
      <c r="G119" s="32"/>
      <c r="H119" s="32"/>
      <c r="I119" s="32"/>
    </row>
    <row r="120" spans="1:9">
      <c r="C120" s="32"/>
      <c r="D120" s="32"/>
      <c r="E120" s="32"/>
      <c r="F120" s="32"/>
      <c r="G120" s="32"/>
      <c r="H120" s="32"/>
      <c r="I120" s="32"/>
    </row>
    <row r="121" spans="1:9">
      <c r="C121" s="32"/>
      <c r="D121" s="32"/>
      <c r="E121" s="32"/>
      <c r="F121" s="32"/>
      <c r="G121" s="32"/>
      <c r="H121" s="32"/>
      <c r="I121" s="32"/>
    </row>
    <row r="122" spans="1:9">
      <c r="C122" s="32"/>
      <c r="D122" s="32"/>
      <c r="E122" s="32"/>
      <c r="F122" s="32"/>
      <c r="G122" s="32"/>
      <c r="H122" s="32"/>
      <c r="I122" s="32"/>
    </row>
    <row r="123" spans="1:9">
      <c r="C123" s="32"/>
      <c r="D123" s="32"/>
      <c r="E123" s="32"/>
      <c r="F123" s="32"/>
      <c r="G123" s="32"/>
      <c r="H123" s="32"/>
      <c r="I123" s="32"/>
    </row>
    <row r="124" spans="1:9">
      <c r="C124" s="32"/>
      <c r="D124" s="32"/>
      <c r="E124" s="32"/>
      <c r="F124" s="32"/>
      <c r="G124" s="32"/>
      <c r="H124" s="32"/>
      <c r="I124" s="32"/>
    </row>
    <row r="125" spans="1:9">
      <c r="C125" s="32"/>
      <c r="D125" s="32"/>
      <c r="E125" s="32"/>
      <c r="F125" s="32"/>
      <c r="G125" s="32"/>
      <c r="H125" s="32"/>
      <c r="I125" s="32"/>
    </row>
    <row r="126" spans="1:9">
      <c r="C126" s="32"/>
      <c r="D126" s="32"/>
      <c r="E126" s="32"/>
      <c r="F126" s="32"/>
      <c r="G126" s="32"/>
      <c r="H126" s="32"/>
      <c r="I126" s="32"/>
    </row>
    <row r="127" spans="1:9">
      <c r="C127" s="32"/>
      <c r="D127" s="32"/>
      <c r="E127" s="32"/>
      <c r="F127" s="32"/>
      <c r="G127" s="32"/>
      <c r="H127" s="32"/>
      <c r="I127" s="32"/>
    </row>
    <row r="128" spans="1:9">
      <c r="C128" s="32"/>
      <c r="D128" s="32"/>
      <c r="E128" s="32"/>
      <c r="F128" s="32"/>
      <c r="G128" s="32"/>
      <c r="H128" s="32"/>
      <c r="I128" s="32"/>
    </row>
    <row r="129" spans="3:9">
      <c r="C129" s="32"/>
      <c r="D129" s="32"/>
      <c r="E129" s="32"/>
      <c r="F129" s="32"/>
      <c r="G129" s="32"/>
      <c r="H129" s="32"/>
      <c r="I129" s="32"/>
    </row>
    <row r="130" spans="3:9">
      <c r="C130" s="32"/>
      <c r="D130" s="32"/>
      <c r="E130" s="32"/>
      <c r="F130" s="32"/>
      <c r="G130" s="32"/>
      <c r="H130" s="32"/>
      <c r="I130" s="32"/>
    </row>
    <row r="131" spans="3:9">
      <c r="C131" s="32"/>
      <c r="D131" s="32"/>
      <c r="E131" s="32"/>
      <c r="F131" s="32"/>
      <c r="G131" s="32"/>
      <c r="H131" s="32"/>
      <c r="I131" s="32"/>
    </row>
    <row r="132" spans="3:9">
      <c r="C132" s="32"/>
      <c r="D132" s="32"/>
      <c r="E132" s="32"/>
      <c r="F132" s="32"/>
      <c r="G132" s="32"/>
      <c r="H132" s="32"/>
      <c r="I132" s="32"/>
    </row>
    <row r="133" spans="3:9">
      <c r="C133" s="32"/>
      <c r="D133" s="32"/>
      <c r="E133" s="32"/>
      <c r="F133" s="32"/>
      <c r="G133" s="32"/>
      <c r="H133" s="32"/>
      <c r="I133" s="32"/>
    </row>
    <row r="134" spans="3:9">
      <c r="C134" s="32"/>
      <c r="D134" s="32"/>
      <c r="E134" s="32"/>
      <c r="F134" s="32"/>
      <c r="G134" s="32"/>
      <c r="H134" s="32"/>
      <c r="I134" s="32"/>
    </row>
    <row r="135" spans="3:9">
      <c r="C135" s="32"/>
      <c r="D135" s="32"/>
      <c r="E135" s="32"/>
      <c r="F135" s="32"/>
      <c r="G135" s="32"/>
      <c r="H135" s="32"/>
      <c r="I135" s="32"/>
    </row>
    <row r="136" spans="3:9">
      <c r="C136" s="32"/>
      <c r="D136" s="32"/>
      <c r="E136" s="32"/>
      <c r="F136" s="32"/>
      <c r="G136" s="32"/>
      <c r="H136" s="32"/>
      <c r="I136" s="32"/>
    </row>
    <row r="137" spans="3:9">
      <c r="C137" s="32"/>
      <c r="D137" s="32"/>
      <c r="E137" s="32"/>
      <c r="F137" s="32"/>
      <c r="G137" s="32"/>
      <c r="H137" s="32"/>
      <c r="I137" s="32"/>
    </row>
    <row r="138" spans="3:9">
      <c r="C138" s="32"/>
      <c r="D138" s="32"/>
      <c r="E138" s="32"/>
      <c r="F138" s="32"/>
      <c r="G138" s="32"/>
      <c r="H138" s="32"/>
      <c r="I138" s="32"/>
    </row>
    <row r="139" spans="3:9">
      <c r="C139" s="32"/>
      <c r="D139" s="32"/>
      <c r="E139" s="32"/>
      <c r="F139" s="32"/>
      <c r="G139" s="32"/>
      <c r="H139" s="32"/>
      <c r="I139" s="32"/>
    </row>
    <row r="140" spans="3:9">
      <c r="C140" s="32"/>
      <c r="D140" s="32"/>
      <c r="E140" s="32"/>
      <c r="F140" s="32"/>
      <c r="G140" s="32"/>
      <c r="H140" s="32"/>
      <c r="I140" s="32"/>
    </row>
    <row r="141" spans="3:9">
      <c r="C141" s="32"/>
      <c r="D141" s="32"/>
      <c r="E141" s="32"/>
      <c r="F141" s="32"/>
      <c r="G141" s="32"/>
      <c r="H141" s="32"/>
      <c r="I141" s="32"/>
    </row>
    <row r="142" spans="3:9">
      <c r="C142" s="32"/>
      <c r="D142" s="32"/>
      <c r="E142" s="32"/>
      <c r="F142" s="32"/>
      <c r="G142" s="32"/>
      <c r="H142" s="32"/>
      <c r="I142" s="32"/>
    </row>
    <row r="143" spans="3:9">
      <c r="C143" s="32"/>
      <c r="D143" s="32"/>
      <c r="E143" s="32"/>
      <c r="F143" s="32"/>
      <c r="G143" s="32"/>
      <c r="H143" s="32"/>
      <c r="I143" s="32"/>
    </row>
    <row r="144" spans="3:9">
      <c r="C144" s="32"/>
      <c r="D144" s="32"/>
      <c r="E144" s="32"/>
      <c r="F144" s="32"/>
      <c r="G144" s="32"/>
      <c r="H144" s="32"/>
      <c r="I144" s="32"/>
    </row>
    <row r="145" spans="3:9">
      <c r="C145" s="32"/>
      <c r="D145" s="32"/>
      <c r="E145" s="32"/>
      <c r="F145" s="32"/>
      <c r="G145" s="32"/>
      <c r="H145" s="32"/>
      <c r="I145" s="32"/>
    </row>
    <row r="146" spans="3:9">
      <c r="C146" s="32"/>
      <c r="D146" s="32"/>
      <c r="E146" s="32"/>
      <c r="F146" s="32"/>
      <c r="G146" s="32"/>
      <c r="H146" s="32"/>
      <c r="I146" s="32"/>
    </row>
    <row r="147" spans="3:9">
      <c r="C147" s="32"/>
      <c r="D147" s="32"/>
      <c r="E147" s="32"/>
      <c r="F147" s="32"/>
      <c r="G147" s="32"/>
      <c r="H147" s="32"/>
      <c r="I147" s="32"/>
    </row>
    <row r="148" spans="3:9">
      <c r="C148" s="32"/>
      <c r="D148" s="32"/>
      <c r="E148" s="32"/>
      <c r="F148" s="32"/>
      <c r="G148" s="32"/>
      <c r="H148" s="32"/>
      <c r="I148" s="32"/>
    </row>
    <row r="149" spans="3:9">
      <c r="C149" s="32"/>
      <c r="D149" s="32"/>
      <c r="E149" s="32"/>
      <c r="F149" s="32"/>
      <c r="G149" s="32"/>
      <c r="H149" s="32"/>
      <c r="I149" s="32"/>
    </row>
    <row r="150" spans="3:9">
      <c r="C150" s="32"/>
      <c r="D150" s="32"/>
      <c r="E150" s="32"/>
      <c r="F150" s="32"/>
      <c r="G150" s="32"/>
      <c r="H150" s="32"/>
      <c r="I150" s="32"/>
    </row>
    <row r="151" spans="3:9">
      <c r="C151" s="32"/>
      <c r="D151" s="32"/>
      <c r="E151" s="32"/>
      <c r="F151" s="32"/>
      <c r="G151" s="32"/>
      <c r="H151" s="32"/>
      <c r="I151" s="32"/>
    </row>
    <row r="152" spans="3:9">
      <c r="C152" s="32"/>
      <c r="D152" s="32"/>
      <c r="E152" s="32"/>
      <c r="F152" s="32"/>
      <c r="G152" s="32"/>
      <c r="H152" s="32"/>
      <c r="I152" s="32"/>
    </row>
    <row r="153" spans="3:9">
      <c r="C153" s="32"/>
      <c r="D153" s="32"/>
      <c r="E153" s="32"/>
      <c r="F153" s="32"/>
      <c r="G153" s="32"/>
      <c r="H153" s="32"/>
      <c r="I153" s="32"/>
    </row>
    <row r="154" spans="3:9">
      <c r="C154" s="32"/>
      <c r="D154" s="32"/>
      <c r="E154" s="32"/>
      <c r="F154" s="32"/>
      <c r="G154" s="32"/>
      <c r="H154" s="32"/>
      <c r="I154" s="32"/>
    </row>
  </sheetData>
  <mergeCells count="3">
    <mergeCell ref="D3:I3"/>
    <mergeCell ref="D4:I4"/>
    <mergeCell ref="D8:I8"/>
  </mergeCells>
  <phoneticPr fontId="1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4"/>
  <sheetViews>
    <sheetView topLeftCell="A19" zoomScale="120" zoomScaleNormal="120" workbookViewId="0">
      <selection activeCell="E12" sqref="E12"/>
    </sheetView>
  </sheetViews>
  <sheetFormatPr baseColWidth="10" defaultColWidth="11.42578125" defaultRowHeight="12.75"/>
  <cols>
    <col min="1" max="1" width="44.5703125" style="3" customWidth="1"/>
    <col min="2" max="2" width="12.7109375" style="3" customWidth="1"/>
    <col min="3" max="3" width="14.42578125" style="3" customWidth="1"/>
    <col min="4" max="5" width="11.42578125" style="3"/>
    <col min="6" max="6" width="69.7109375" style="3" customWidth="1"/>
    <col min="7" max="7" width="11.42578125" style="3" customWidth="1"/>
    <col min="8" max="8" width="5.42578125" style="3" bestFit="1" customWidth="1"/>
    <col min="9" max="18" width="11.42578125" style="3"/>
    <col min="19" max="19" width="33.42578125" style="3" bestFit="1" customWidth="1"/>
    <col min="20" max="16384" width="11.42578125" style="3"/>
  </cols>
  <sheetData>
    <row r="1" spans="1:17">
      <c r="A1" s="59" t="s">
        <v>182</v>
      </c>
      <c r="F1" s="5"/>
      <c r="G1" s="11"/>
      <c r="H1" s="11"/>
      <c r="I1" s="5"/>
      <c r="J1" s="5"/>
      <c r="K1" s="5"/>
      <c r="L1" s="9"/>
      <c r="M1" s="9"/>
      <c r="N1" s="9"/>
      <c r="O1" s="9"/>
      <c r="P1" s="9"/>
      <c r="Q1" s="9"/>
    </row>
    <row r="2" spans="1:17">
      <c r="B2" s="28" t="s">
        <v>181</v>
      </c>
      <c r="C2" s="112" t="s">
        <v>174</v>
      </c>
      <c r="F2" s="5"/>
      <c r="G2" s="5"/>
      <c r="H2" s="5"/>
      <c r="I2" s="5"/>
      <c r="J2" s="5"/>
      <c r="K2" s="5"/>
      <c r="L2" s="9"/>
      <c r="M2" s="9"/>
      <c r="N2" s="9"/>
      <c r="O2" s="9"/>
      <c r="P2" s="9"/>
      <c r="Q2" s="9"/>
    </row>
    <row r="3" spans="1:17">
      <c r="A3" s="68" t="s">
        <v>96</v>
      </c>
      <c r="B3" s="69">
        <f>Dateneingabe!C25</f>
        <v>107208.16</v>
      </c>
      <c r="C3" s="102">
        <f>(B3/Dateneingabe!E77)*100</f>
        <v>31.061491091199372</v>
      </c>
      <c r="F3" s="5"/>
      <c r="G3" s="5"/>
      <c r="H3" s="5"/>
      <c r="I3" s="5"/>
      <c r="J3" s="5"/>
      <c r="K3" s="5"/>
      <c r="L3" s="9"/>
      <c r="M3" s="9"/>
      <c r="N3" s="9"/>
      <c r="O3" s="9"/>
      <c r="P3" s="9"/>
      <c r="Q3" s="9"/>
    </row>
    <row r="4" spans="1:17">
      <c r="A4" s="70" t="s">
        <v>171</v>
      </c>
      <c r="B4" s="71">
        <f>Dateneingabe!C27*Dateneingabe!D27/100</f>
        <v>14923.573499999999</v>
      </c>
      <c r="C4" s="103">
        <f>B4/Dateneingabe!E77*100</f>
        <v>4.3238168187860788</v>
      </c>
      <c r="D4" s="9"/>
      <c r="F4" s="5"/>
      <c r="G4" s="5"/>
      <c r="H4" s="5"/>
      <c r="I4" s="5"/>
      <c r="J4" s="5"/>
      <c r="K4" s="5"/>
      <c r="L4" s="9"/>
      <c r="M4" s="9"/>
      <c r="N4" s="9"/>
      <c r="O4" s="9"/>
      <c r="P4" s="9"/>
      <c r="Q4" s="9"/>
    </row>
    <row r="5" spans="1:17">
      <c r="A5" s="70" t="s">
        <v>0</v>
      </c>
      <c r="B5" s="71">
        <f>Dateneingabe!C32*Dateneingabe!D32/100</f>
        <v>28944.295600000001</v>
      </c>
      <c r="C5" s="103">
        <f>B5/Dateneingabe!E77*100</f>
        <v>8.3860499044143761</v>
      </c>
      <c r="D5" s="9"/>
      <c r="F5" s="5"/>
      <c r="G5" s="5"/>
      <c r="H5" s="5"/>
      <c r="I5" s="5"/>
      <c r="J5" s="5"/>
      <c r="K5" s="5"/>
      <c r="L5" s="9"/>
      <c r="M5" s="9"/>
      <c r="N5" s="9"/>
      <c r="O5" s="9"/>
      <c r="P5" s="9"/>
      <c r="Q5" s="9"/>
    </row>
    <row r="6" spans="1:17">
      <c r="A6" s="70" t="s">
        <v>14</v>
      </c>
      <c r="B6" s="71">
        <f>Dateneingabe!C30*Dateneingabe!D30/100</f>
        <v>-1292.5</v>
      </c>
      <c r="C6" s="103">
        <f>B6/Dateneingabe!E77*100</f>
        <v>-0.37447687970183602</v>
      </c>
      <c r="D6" s="9"/>
      <c r="F6" s="5"/>
      <c r="G6" s="5"/>
      <c r="H6" s="5"/>
      <c r="I6" s="5"/>
      <c r="J6" s="5"/>
      <c r="K6" s="5"/>
      <c r="L6" s="9"/>
      <c r="M6" s="9"/>
      <c r="N6" s="9"/>
      <c r="O6" s="9"/>
      <c r="P6" s="9"/>
      <c r="Q6" s="9"/>
    </row>
    <row r="7" spans="1:17">
      <c r="A7" s="72" t="s">
        <v>1</v>
      </c>
      <c r="B7" s="73">
        <f>Dateneingabe!C36*Dateneingabe!D36/100+Dateneingabe!C35*Dateneingabe!D35/100+Dateneingabe!C34*Dateneingabe!D34/100+Dateneingabe!C33*Dateneingabe!D33/100</f>
        <v>604.72349999999994</v>
      </c>
      <c r="C7" s="104">
        <f>B7/Dateneingabe!E77*100</f>
        <v>0.17520693954535643</v>
      </c>
      <c r="D7" s="9"/>
      <c r="F7" s="115"/>
      <c r="G7" s="5"/>
      <c r="H7" s="5"/>
      <c r="I7" s="5"/>
      <c r="J7" s="5"/>
      <c r="K7" s="5"/>
      <c r="L7" s="9"/>
      <c r="M7" s="9"/>
      <c r="N7" s="9"/>
      <c r="O7" s="9"/>
      <c r="P7" s="9"/>
      <c r="Q7" s="9"/>
    </row>
    <row r="8" spans="1:17">
      <c r="A8" s="133" t="s">
        <v>41</v>
      </c>
      <c r="B8" s="134">
        <f>SUM(B3:B7)</f>
        <v>150388.25260000001</v>
      </c>
      <c r="C8" s="135">
        <f>C3+C5+C4+C6+C7</f>
        <v>43.572087874243344</v>
      </c>
      <c r="D8" s="4"/>
      <c r="F8" s="5"/>
      <c r="G8" s="5"/>
      <c r="H8" s="9"/>
      <c r="I8" s="5"/>
      <c r="J8" s="5"/>
      <c r="K8" s="5"/>
      <c r="L8" s="9"/>
      <c r="M8" s="9"/>
      <c r="N8" s="9"/>
      <c r="O8" s="9"/>
      <c r="P8" s="9"/>
      <c r="Q8" s="9"/>
    </row>
    <row r="9" spans="1:17">
      <c r="B9" s="28"/>
      <c r="C9" s="60"/>
      <c r="D9" s="4"/>
      <c r="F9" s="5"/>
      <c r="G9" s="5"/>
      <c r="H9" s="9"/>
      <c r="I9" s="116"/>
      <c r="J9" s="5"/>
      <c r="K9" s="5"/>
      <c r="L9" s="9"/>
      <c r="M9" s="9"/>
      <c r="N9" s="9"/>
      <c r="O9" s="9"/>
      <c r="P9" s="9"/>
      <c r="Q9" s="9"/>
    </row>
    <row r="10" spans="1:17">
      <c r="A10" s="59" t="s">
        <v>183</v>
      </c>
      <c r="B10" s="28"/>
      <c r="C10" s="60"/>
      <c r="D10" s="4"/>
      <c r="F10" s="5"/>
      <c r="G10" s="5"/>
      <c r="H10" s="9"/>
      <c r="I10" s="116"/>
      <c r="J10" s="5"/>
      <c r="K10" s="5"/>
      <c r="L10" s="9"/>
      <c r="M10" s="9"/>
      <c r="N10" s="9"/>
      <c r="O10" s="9"/>
      <c r="P10" s="9"/>
      <c r="Q10" s="9"/>
    </row>
    <row r="11" spans="1:17">
      <c r="B11" s="28"/>
      <c r="C11" s="60"/>
      <c r="D11" s="4"/>
      <c r="F11" s="5"/>
      <c r="G11" s="5"/>
      <c r="H11" s="9"/>
      <c r="I11" s="116"/>
      <c r="J11" s="5"/>
      <c r="K11" s="5"/>
      <c r="L11" s="9"/>
      <c r="M11" s="9"/>
      <c r="N11" s="9"/>
      <c r="O11" s="9"/>
      <c r="P11" s="9"/>
      <c r="Q11" s="9"/>
    </row>
    <row r="12" spans="1:17">
      <c r="A12" s="1" t="s">
        <v>2</v>
      </c>
      <c r="B12" s="28"/>
      <c r="C12" s="4"/>
      <c r="D12" s="4"/>
      <c r="F12" s="5"/>
      <c r="G12" s="5"/>
      <c r="H12" s="9"/>
      <c r="I12" s="116"/>
      <c r="J12" s="5"/>
      <c r="K12" s="5"/>
      <c r="L12" s="5"/>
      <c r="M12" s="5"/>
      <c r="N12" s="5"/>
      <c r="O12" s="5"/>
      <c r="P12" s="5"/>
      <c r="Q12" s="5"/>
    </row>
    <row r="13" spans="1:17">
      <c r="A13" s="74" t="s">
        <v>3</v>
      </c>
      <c r="B13" s="69">
        <f>Dateneingabe!C40*Dateneingabe!D40/100</f>
        <v>0</v>
      </c>
      <c r="C13" s="102">
        <f>B13/Dateneingabe!E77*100</f>
        <v>0</v>
      </c>
      <c r="D13" s="4"/>
      <c r="E13" s="99"/>
      <c r="F13" s="5"/>
      <c r="G13" s="5"/>
      <c r="H13" s="9"/>
      <c r="I13" s="116"/>
      <c r="J13" s="5"/>
      <c r="K13" s="5"/>
      <c r="L13" s="5"/>
      <c r="M13" s="5"/>
      <c r="N13" s="9"/>
      <c r="O13" s="117"/>
      <c r="P13" s="117"/>
      <c r="Q13" s="117"/>
    </row>
    <row r="14" spans="1:17">
      <c r="A14" s="75" t="s">
        <v>176</v>
      </c>
      <c r="B14" s="71">
        <f>Dateneingabe!C41*Dateneingabe!D41/100</f>
        <v>24849</v>
      </c>
      <c r="C14" s="103">
        <f>B14/Dateneingabe!E77*100</f>
        <v>7.1995172020974261</v>
      </c>
      <c r="D14" s="4"/>
      <c r="I14" s="116"/>
      <c r="J14" s="5"/>
      <c r="K14" s="5"/>
      <c r="L14" s="5"/>
      <c r="M14" s="5"/>
      <c r="N14" s="5"/>
      <c r="O14" s="5"/>
      <c r="P14" s="5"/>
      <c r="Q14" s="5"/>
    </row>
    <row r="15" spans="1:17">
      <c r="A15" s="75" t="s">
        <v>4</v>
      </c>
      <c r="B15" s="71">
        <f>Dateneingabe!C42*Dateneingabe!D42/100+Dateneingabe!C43*Dateneingabe!D43/100+Dateneingabe!C44*Dateneingabe!D44/100+Dateneingabe!C45*Dateneingabe!D45/100</f>
        <v>7952.9054999999998</v>
      </c>
      <c r="C15" s="103">
        <f>B15/Dateneingabe!E77*100</f>
        <v>2.3042005695965724</v>
      </c>
      <c r="D15" s="4"/>
      <c r="I15" s="116"/>
      <c r="J15" s="5"/>
      <c r="K15" s="5"/>
      <c r="L15" s="5"/>
      <c r="M15" s="5"/>
      <c r="N15" s="5"/>
      <c r="O15" s="5"/>
      <c r="P15" s="5"/>
      <c r="Q15" s="5"/>
    </row>
    <row r="16" spans="1:17">
      <c r="A16" s="75" t="s">
        <v>5</v>
      </c>
      <c r="B16" s="71">
        <f>Dateneingabe!C46*Dateneingabe!D46/100</f>
        <v>4805.4440000000004</v>
      </c>
      <c r="C16" s="103">
        <f>B16/Dateneingabe!E77*100</f>
        <v>1.3922844678544755</v>
      </c>
      <c r="D16" s="4"/>
      <c r="I16" s="116"/>
      <c r="J16" s="5"/>
      <c r="K16" s="5"/>
      <c r="L16" s="5"/>
      <c r="M16" s="5"/>
      <c r="N16" s="5"/>
      <c r="O16" s="5"/>
      <c r="P16" s="5"/>
      <c r="Q16" s="5"/>
    </row>
    <row r="17" spans="1:17">
      <c r="A17" s="75" t="s">
        <v>6</v>
      </c>
      <c r="B17" s="71">
        <f>Dateneingabe!C47*Dateneingabe!D47/100</f>
        <v>4126.49</v>
      </c>
      <c r="C17" s="103">
        <f>B17/Dateneingabe!E77*100</f>
        <v>1.1955706764571212</v>
      </c>
      <c r="D17" s="4"/>
      <c r="I17" s="5"/>
      <c r="J17" s="5"/>
      <c r="K17" s="5"/>
      <c r="L17" s="5"/>
      <c r="M17" s="5"/>
      <c r="N17" s="5"/>
      <c r="O17" s="5"/>
      <c r="P17" s="5"/>
      <c r="Q17" s="5"/>
    </row>
    <row r="18" spans="1:17">
      <c r="A18" s="75" t="s">
        <v>7</v>
      </c>
      <c r="B18" s="71">
        <f>Dateneingabe!C49*Dateneingabe!D49/100</f>
        <v>7808.5084000000006</v>
      </c>
      <c r="C18" s="103">
        <f>B18/Dateneingabe!E77*100</f>
        <v>2.2623643023269446</v>
      </c>
      <c r="D18" s="4"/>
      <c r="E18" s="26"/>
    </row>
    <row r="19" spans="1:17">
      <c r="A19" s="75" t="s">
        <v>10</v>
      </c>
      <c r="B19" s="71">
        <f>Dateneingabe!C50*Dateneingabe!D50/100</f>
        <v>11336.246999999999</v>
      </c>
      <c r="C19" s="103">
        <f>B19/Dateneingabe!E77*100</f>
        <v>3.2844583397209277</v>
      </c>
      <c r="D19" s="4"/>
    </row>
    <row r="20" spans="1:17">
      <c r="A20" s="76" t="s">
        <v>164</v>
      </c>
      <c r="B20" s="73">
        <f>Dateneingabe!C58*Dateneingabe!D58/100+Dateneingabe!C57*Dateneingabe!D57/100</f>
        <v>5610.6774000000005</v>
      </c>
      <c r="C20" s="104">
        <f>B20/Dateneingabe!E77*100</f>
        <v>1.625585273319621</v>
      </c>
      <c r="D20" s="4"/>
    </row>
    <row r="21" spans="1:17">
      <c r="A21" s="3" t="s">
        <v>13</v>
      </c>
      <c r="B21" s="58">
        <f>SUM(B13:B20)</f>
        <v>66489.272299999997</v>
      </c>
      <c r="C21" s="105">
        <f>SUM(C13:C20)</f>
        <v>19.26398083137309</v>
      </c>
      <c r="D21" s="113"/>
    </row>
    <row r="22" spans="1:17">
      <c r="B22" s="28"/>
      <c r="C22" s="100"/>
      <c r="D22" s="4"/>
    </row>
    <row r="23" spans="1:17">
      <c r="A23" s="1" t="s">
        <v>120</v>
      </c>
      <c r="B23" s="28"/>
      <c r="C23" s="106"/>
      <c r="D23" s="4"/>
    </row>
    <row r="24" spans="1:17">
      <c r="A24" s="74" t="s">
        <v>8</v>
      </c>
      <c r="B24" s="69">
        <f>Dateneingabe!C51*Dateneingabe!D51/100+Dateneingabe!C52*Dateneingabe!D52/100</f>
        <v>17309.182000000001</v>
      </c>
      <c r="C24" s="107">
        <f>B24/Dateneingabe!E77*100</f>
        <v>5.0150007470415359</v>
      </c>
      <c r="D24" s="4"/>
    </row>
    <row r="25" spans="1:17">
      <c r="A25" s="75" t="s">
        <v>9</v>
      </c>
      <c r="B25" s="71">
        <f>Dateneingabe!C53*Dateneingabe!D53/100+Dateneingabe!C54*Dateneingabe!D54/100</f>
        <v>12619.898499999999</v>
      </c>
      <c r="C25" s="108">
        <f>B25/Dateneingabe!E77*100</f>
        <v>3.6563715376664452</v>
      </c>
      <c r="D25" s="4"/>
    </row>
    <row r="26" spans="1:17">
      <c r="A26" s="75" t="s">
        <v>210</v>
      </c>
      <c r="B26" s="71">
        <f>Dateneingabe!C48*Dateneingabe!D48/100</f>
        <v>0</v>
      </c>
      <c r="C26" s="103">
        <f>B26/Dateneingabe!E77*100</f>
        <v>0</v>
      </c>
      <c r="D26" s="4"/>
    </row>
    <row r="27" spans="1:17">
      <c r="A27" s="75" t="s">
        <v>215</v>
      </c>
      <c r="B27" s="71">
        <f>(Dateneingabe!C63*Dateneingabe!D63/100)</f>
        <v>858.34759999999994</v>
      </c>
      <c r="C27" s="103">
        <f>B27/Dateneingabe!E77*100</f>
        <v>0.24868961775439813</v>
      </c>
      <c r="D27" s="4"/>
    </row>
    <row r="28" spans="1:17">
      <c r="A28" s="75" t="s">
        <v>211</v>
      </c>
      <c r="B28" s="71">
        <f>Dateneingabe!C62*Dateneingabe!D62/100</f>
        <v>3310.56</v>
      </c>
      <c r="C28" s="103">
        <f>B28/Dateneingabe!E77*100</f>
        <v>0.95917073800054942</v>
      </c>
      <c r="D28" s="4"/>
    </row>
    <row r="29" spans="1:17">
      <c r="A29" s="75" t="s">
        <v>11</v>
      </c>
      <c r="B29" s="71">
        <f>Dateneingabe!C55*Dateneingabe!D55/100</f>
        <v>4086.4868000000001</v>
      </c>
      <c r="C29" s="108">
        <f>B29/Dateneingabe!E77*100</f>
        <v>1.1839805228678846</v>
      </c>
      <c r="D29" s="4"/>
    </row>
    <row r="30" spans="1:17">
      <c r="A30" s="75" t="s">
        <v>15</v>
      </c>
      <c r="B30" s="71">
        <f>Dateneingabe!C56*Dateneingabe!D56/100</f>
        <v>425.87599999999998</v>
      </c>
      <c r="C30" s="108">
        <f>B30/Dateneingabe!E77*100</f>
        <v>0.12338933510243644</v>
      </c>
      <c r="D30" s="4"/>
    </row>
    <row r="31" spans="1:17">
      <c r="A31" s="76" t="s">
        <v>12</v>
      </c>
      <c r="B31" s="73">
        <f>Dateneingabe!C64*Dateneingabe!D64/100</f>
        <v>500.53519999999997</v>
      </c>
      <c r="C31" s="109">
        <f>B31/Dateneingabe!E77*100</f>
        <v>0.14502039448892409</v>
      </c>
      <c r="D31" s="4"/>
    </row>
    <row r="32" spans="1:17">
      <c r="A32" s="3" t="s">
        <v>121</v>
      </c>
      <c r="B32" s="58">
        <f>SUM(B24:B31)</f>
        <v>39110.886099999996</v>
      </c>
      <c r="C32" s="106">
        <f>SUM(C24:C31)</f>
        <v>11.331622892922173</v>
      </c>
      <c r="D32" s="4"/>
    </row>
    <row r="33" spans="1:5" ht="6.75" customHeight="1">
      <c r="B33" s="28"/>
      <c r="C33" s="106"/>
      <c r="D33" s="4"/>
    </row>
    <row r="34" spans="1:5">
      <c r="A34" s="1" t="s">
        <v>214</v>
      </c>
      <c r="B34" s="61">
        <f>B21+B32</f>
        <v>105600.15839999999</v>
      </c>
      <c r="C34" s="110">
        <f>C21+C32</f>
        <v>30.595603724295263</v>
      </c>
      <c r="D34" s="4"/>
    </row>
    <row r="35" spans="1:5">
      <c r="B35" s="28"/>
      <c r="C35" s="106"/>
      <c r="D35" s="4"/>
    </row>
    <row r="36" spans="1:5">
      <c r="A36" s="74" t="s">
        <v>212</v>
      </c>
      <c r="B36" s="69">
        <f>(Dateneingabe!D6*Dateneingabe!C11*Dateneingabe!G12/100) + (Dateneingabe!D7*Dateneingabe!C12*Dateneingabe!G12/100)</f>
        <v>27258</v>
      </c>
      <c r="C36" s="107">
        <f>B36/Dateneingabe!E77*100</f>
        <v>7.8974783651161671</v>
      </c>
      <c r="D36" s="4"/>
    </row>
    <row r="37" spans="1:5">
      <c r="A37" s="75" t="s">
        <v>35</v>
      </c>
      <c r="B37" s="71">
        <f>Dateneingabe!D17*Dateneingabe!D21</f>
        <v>35200</v>
      </c>
      <c r="C37" s="108">
        <f>B37/Dateneingabe!E77*100</f>
        <v>10.198519276986172</v>
      </c>
      <c r="D37" s="4"/>
    </row>
    <row r="38" spans="1:5">
      <c r="A38" s="76" t="str">
        <f>"Kosten für Kapital ("&amp;Dateneingabe!G12&amp;"% EK, "&amp;Dateneingabe!G13&amp;"% FK)"</f>
        <v>Kosten für Kapital (1,5% EK, 3% FK)</v>
      </c>
      <c r="B38" s="73">
        <f>Dateneingabe!C67*Dateneingabe!D67/100*Dateneingabe!G12/100+Dateneingabe!C68*Dateneingabe!D68/100*Dateneingabe!G12/100+Dateneingabe!C69*Dateneingabe!D69/100*Dateneingabe!G12/100+Dateneingabe!C70*Dateneingabe!D70/100*Dateneingabe!G12/100+Dateneingabe!C71*Dateneingabe!D71/100*Dateneingabe!G12/100+Dateneingabe!C72*Dateneingabe!D72/100*Dateneingabe!G12/100+Dateneingabe!C75*Dateneingabe!D75/100*Dateneingabe!G13/100</f>
        <v>4484.6812830000008</v>
      </c>
      <c r="C38" s="109">
        <f>B38/Dateneingabe!E77*100</f>
        <v>1.2993496737447325</v>
      </c>
    </row>
    <row r="39" spans="1:5" ht="6" customHeight="1">
      <c r="B39" s="58"/>
      <c r="C39" s="106"/>
    </row>
    <row r="40" spans="1:5">
      <c r="A40" s="1" t="s">
        <v>125</v>
      </c>
      <c r="B40" s="61">
        <f>SUM(B36:B38)</f>
        <v>66942.681282999998</v>
      </c>
      <c r="C40" s="111">
        <f>SUM(C36:C38)</f>
        <v>19.395347315847072</v>
      </c>
    </row>
    <row r="41" spans="1:5" ht="6" customHeight="1">
      <c r="B41" s="58"/>
      <c r="C41" s="111"/>
    </row>
    <row r="42" spans="1:5">
      <c r="A42" s="130" t="s">
        <v>198</v>
      </c>
      <c r="B42" s="131">
        <f>B34+B40</f>
        <v>172542.839683</v>
      </c>
      <c r="C42" s="132">
        <f>C40+C34</f>
        <v>49.990951040142335</v>
      </c>
    </row>
    <row r="43" spans="1:5">
      <c r="A43" s="1"/>
      <c r="B43" s="61"/>
      <c r="C43" s="101"/>
    </row>
    <row r="44" spans="1:5">
      <c r="A44" s="118" t="s">
        <v>122</v>
      </c>
      <c r="B44" s="119"/>
      <c r="C44" s="120"/>
      <c r="E44" s="33"/>
    </row>
    <row r="45" spans="1:5">
      <c r="A45" s="121" t="s">
        <v>172</v>
      </c>
      <c r="B45" s="122">
        <f>B8-B34</f>
        <v>44788.094200000021</v>
      </c>
      <c r="C45" s="123" t="s">
        <v>163</v>
      </c>
    </row>
    <row r="46" spans="1:5">
      <c r="A46" s="121" t="s">
        <v>177</v>
      </c>
      <c r="B46" s="122">
        <f>B45/Dateneingabe!E77*100</f>
        <v>12.976484149948089</v>
      </c>
      <c r="C46" s="123" t="s">
        <v>163</v>
      </c>
    </row>
    <row r="47" spans="1:5">
      <c r="A47" s="121"/>
      <c r="B47" s="124"/>
      <c r="C47" s="123"/>
    </row>
    <row r="48" spans="1:5">
      <c r="A48" s="125" t="s">
        <v>180</v>
      </c>
      <c r="B48" s="124"/>
      <c r="C48" s="123"/>
    </row>
    <row r="49" spans="1:3">
      <c r="A49" s="121" t="s">
        <v>173</v>
      </c>
      <c r="B49" s="122">
        <f>B8-B42</f>
        <v>-22154.587082999991</v>
      </c>
      <c r="C49" s="123" t="s">
        <v>163</v>
      </c>
    </row>
    <row r="50" spans="1:3">
      <c r="A50" s="126" t="s">
        <v>177</v>
      </c>
      <c r="B50" s="127">
        <f>B49/Dateneingabe!E77*100</f>
        <v>-6.4188631658989843</v>
      </c>
      <c r="C50" s="128" t="s">
        <v>163</v>
      </c>
    </row>
    <row r="52" spans="1:3">
      <c r="A52" s="274" t="s">
        <v>178</v>
      </c>
      <c r="B52" s="119"/>
      <c r="C52" s="120"/>
    </row>
    <row r="53" spans="1:3">
      <c r="A53" s="124" t="s">
        <v>209</v>
      </c>
      <c r="B53" s="273">
        <f>(B45)/Dateneingabe!D17</f>
        <v>25.447780795454559</v>
      </c>
      <c r="C53" s="123" t="s">
        <v>179</v>
      </c>
    </row>
    <row r="54" spans="1:3">
      <c r="A54" s="126" t="s">
        <v>213</v>
      </c>
      <c r="B54" s="129">
        <f>(B49+B37)/Dateneingabe!D17</f>
        <v>7.4121664301136416</v>
      </c>
      <c r="C54" s="128" t="s">
        <v>179</v>
      </c>
    </row>
  </sheetData>
  <sheetProtection password="DAC7" sheet="1" objects="1" scenarios="1"/>
  <phoneticPr fontId="10" type="noConversion"/>
  <pageMargins left="0.78740157499999996" right="0.57999999999999996" top="0.9" bottom="0.91" header="0.51" footer="0.492125984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4:F51"/>
  <sheetViews>
    <sheetView workbookViewId="0">
      <selection activeCell="E46" sqref="E46"/>
    </sheetView>
  </sheetViews>
  <sheetFormatPr baseColWidth="10" defaultRowHeight="12.75"/>
  <cols>
    <col min="1" max="1" width="22.5703125" customWidth="1"/>
  </cols>
  <sheetData>
    <row r="24" spans="1:6">
      <c r="A24" s="3"/>
      <c r="B24" s="3"/>
      <c r="C24" s="3"/>
      <c r="D24" s="3"/>
      <c r="E24" s="3"/>
      <c r="F24" s="3"/>
    </row>
    <row r="25" spans="1:6">
      <c r="F25" s="3"/>
    </row>
    <row r="26" spans="1:6">
      <c r="F26" s="3"/>
    </row>
    <row r="27" spans="1:6">
      <c r="F27" s="3"/>
    </row>
    <row r="28" spans="1:6">
      <c r="F28" s="3"/>
    </row>
    <row r="29" spans="1:6">
      <c r="F29" s="3"/>
    </row>
    <row r="30" spans="1:6">
      <c r="F30" s="3"/>
    </row>
    <row r="37" spans="1:5" ht="13.5" thickBot="1"/>
    <row r="38" spans="1:5" ht="13.5" thickBot="1">
      <c r="A38" s="136"/>
      <c r="B38" s="268" t="s">
        <v>96</v>
      </c>
      <c r="C38" s="268" t="s">
        <v>171</v>
      </c>
      <c r="D38" s="268" t="s">
        <v>184</v>
      </c>
      <c r="E38" s="137" t="s">
        <v>185</v>
      </c>
    </row>
    <row r="39" spans="1:5" ht="13.5" thickBot="1">
      <c r="A39" s="138" t="s">
        <v>186</v>
      </c>
      <c r="B39" s="270">
        <f>'Übersichtsblatt Ergebnisse'!C3</f>
        <v>31.061491091199372</v>
      </c>
      <c r="C39" s="269">
        <f>'Übersichtsblatt Ergebnisse'!C4</f>
        <v>4.3238168187860788</v>
      </c>
      <c r="D39" s="269">
        <f>'Übersichtsblatt Ergebnisse'!C5</f>
        <v>8.3860499044143761</v>
      </c>
      <c r="E39" s="285">
        <f>'Übersichtsblatt Ergebnisse'!C7</f>
        <v>0.17520693954535643</v>
      </c>
    </row>
    <row r="40" spans="1:5" ht="13.5" thickBot="1">
      <c r="A40" s="138" t="s">
        <v>189</v>
      </c>
      <c r="B40" s="270">
        <f>'Übersichtsblatt Ergebnisse'!C3</f>
        <v>31.061491091199372</v>
      </c>
      <c r="C40" s="269">
        <f>'Übersichtsblatt Ergebnisse'!C4</f>
        <v>4.3238168187860788</v>
      </c>
      <c r="D40" s="269">
        <f>'Übersichtsblatt Ergebnisse'!C5</f>
        <v>8.3860499044143761</v>
      </c>
      <c r="E40" s="3"/>
    </row>
    <row r="41" spans="1:5" ht="13.5" thickBot="1">
      <c r="A41" s="138" t="s">
        <v>188</v>
      </c>
      <c r="B41" s="270">
        <f>'Übersichtsblatt Ergebnisse'!C3</f>
        <v>31.061491091199372</v>
      </c>
      <c r="C41" s="269">
        <f>'Übersichtsblatt Ergebnisse'!C4</f>
        <v>4.3238168187860788</v>
      </c>
      <c r="D41" s="3"/>
      <c r="E41" s="3"/>
    </row>
    <row r="42" spans="1:5">
      <c r="A42" s="139" t="s">
        <v>187</v>
      </c>
      <c r="B42" s="271">
        <f>'Übersichtsblatt Ergebnisse'!C3</f>
        <v>31.061491091199372</v>
      </c>
      <c r="C42" s="3"/>
      <c r="D42" s="3"/>
      <c r="E42" s="3"/>
    </row>
    <row r="43" spans="1:5" ht="13.5" thickBot="1">
      <c r="A43" s="140"/>
      <c r="B43" s="272"/>
      <c r="C43" s="3"/>
      <c r="D43" s="3"/>
      <c r="E43" s="3"/>
    </row>
    <row r="51" spans="1:6">
      <c r="A51" s="3"/>
      <c r="B51" s="3"/>
      <c r="C51" s="3"/>
      <c r="D51" s="3"/>
      <c r="E51" s="3"/>
      <c r="F51" s="3"/>
    </row>
  </sheetData>
  <sheetProtection password="DAC7" sheet="1" objects="1" scenarios="1"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1:F45"/>
  <sheetViews>
    <sheetView tabSelected="1" topLeftCell="A16" workbookViewId="0">
      <selection activeCell="B42" sqref="B42"/>
    </sheetView>
  </sheetViews>
  <sheetFormatPr baseColWidth="10" defaultRowHeight="12.75"/>
  <cols>
    <col min="1" max="1" width="34" customWidth="1"/>
    <col min="3" max="3" width="13" customWidth="1"/>
    <col min="4" max="4" width="13.28515625" customWidth="1"/>
    <col min="5" max="5" width="15.28515625" customWidth="1"/>
  </cols>
  <sheetData>
    <row r="31" spans="1:6" ht="13.5" thickBot="1"/>
    <row r="32" spans="1:6" ht="13.5" thickBot="1">
      <c r="A32" s="141"/>
      <c r="B32" s="142" t="s">
        <v>194</v>
      </c>
      <c r="C32" s="142" t="s">
        <v>195</v>
      </c>
      <c r="D32" s="142" t="s">
        <v>196</v>
      </c>
      <c r="E32" s="143" t="s">
        <v>197</v>
      </c>
      <c r="F32" s="3"/>
    </row>
    <row r="33" spans="1:6">
      <c r="A33" s="144" t="s">
        <v>3</v>
      </c>
      <c r="B33" s="148">
        <f>'Übersichtsblatt Ergebnisse'!B13</f>
        <v>0</v>
      </c>
      <c r="C33" s="148">
        <f xml:space="preserve"> B33</f>
        <v>0</v>
      </c>
      <c r="D33" s="148">
        <f>C33</f>
        <v>0</v>
      </c>
      <c r="E33" s="148">
        <f>D33</f>
        <v>0</v>
      </c>
      <c r="F33" s="3"/>
    </row>
    <row r="34" spans="1:6">
      <c r="A34" s="145" t="s">
        <v>176</v>
      </c>
      <c r="B34" s="149">
        <f>'Übersichtsblatt Ergebnisse'!C14</f>
        <v>7.1995172020974261</v>
      </c>
      <c r="C34" s="149">
        <f t="shared" ref="C34:C43" si="0" xml:space="preserve"> B34</f>
        <v>7.1995172020974261</v>
      </c>
      <c r="D34" s="149">
        <f t="shared" ref="D34:E40" si="1">C34</f>
        <v>7.1995172020974261</v>
      </c>
      <c r="E34" s="149">
        <f t="shared" si="1"/>
        <v>7.1995172020974261</v>
      </c>
      <c r="F34" s="3"/>
    </row>
    <row r="35" spans="1:6">
      <c r="A35" s="145" t="s">
        <v>4</v>
      </c>
      <c r="B35" s="149">
        <f>'Übersichtsblatt Ergebnisse'!C15</f>
        <v>2.3042005695965724</v>
      </c>
      <c r="C35" s="149">
        <f t="shared" si="0"/>
        <v>2.3042005695965724</v>
      </c>
      <c r="D35" s="149">
        <f t="shared" si="1"/>
        <v>2.3042005695965724</v>
      </c>
      <c r="E35" s="149">
        <f t="shared" si="1"/>
        <v>2.3042005695965724</v>
      </c>
      <c r="F35" s="3"/>
    </row>
    <row r="36" spans="1:6">
      <c r="A36" s="145" t="s">
        <v>5</v>
      </c>
      <c r="B36" s="149">
        <f>'Übersichtsblatt Ergebnisse'!C16</f>
        <v>1.3922844678544755</v>
      </c>
      <c r="C36" s="149">
        <f t="shared" si="0"/>
        <v>1.3922844678544755</v>
      </c>
      <c r="D36" s="149">
        <f t="shared" si="1"/>
        <v>1.3922844678544755</v>
      </c>
      <c r="E36" s="149">
        <f t="shared" si="1"/>
        <v>1.3922844678544755</v>
      </c>
      <c r="F36" s="3"/>
    </row>
    <row r="37" spans="1:6">
      <c r="A37" s="145" t="s">
        <v>6</v>
      </c>
      <c r="B37" s="149">
        <f>'Übersichtsblatt Ergebnisse'!C17</f>
        <v>1.1955706764571212</v>
      </c>
      <c r="C37" s="149">
        <f t="shared" si="0"/>
        <v>1.1955706764571212</v>
      </c>
      <c r="D37" s="149">
        <f t="shared" si="1"/>
        <v>1.1955706764571212</v>
      </c>
      <c r="E37" s="149">
        <f t="shared" si="1"/>
        <v>1.1955706764571212</v>
      </c>
      <c r="F37" s="3"/>
    </row>
    <row r="38" spans="1:6" ht="13.5" thickBot="1">
      <c r="A38" s="146" t="s">
        <v>192</v>
      </c>
      <c r="B38" s="150">
        <f>'Übersichtsblatt Ergebnisse'!C19+'Übersichtsblatt Ergebnisse'!C20+'Übersichtsblatt Ergebnisse'!C18</f>
        <v>7.1724079153674936</v>
      </c>
      <c r="C38" s="150">
        <f t="shared" si="0"/>
        <v>7.1724079153674936</v>
      </c>
      <c r="D38" s="150">
        <f t="shared" si="1"/>
        <v>7.1724079153674936</v>
      </c>
      <c r="E38" s="150">
        <f t="shared" si="1"/>
        <v>7.1724079153674936</v>
      </c>
      <c r="F38" s="3"/>
    </row>
    <row r="39" spans="1:6">
      <c r="A39" s="144" t="s">
        <v>191</v>
      </c>
      <c r="B39" s="151">
        <f>'Übersichtsblatt Ergebnisse'!C24+'Übersichtsblatt Ergebnisse'!C25</f>
        <v>8.6713722847079815</v>
      </c>
      <c r="C39" s="148">
        <f t="shared" si="0"/>
        <v>8.6713722847079815</v>
      </c>
      <c r="D39" s="148">
        <f t="shared" si="1"/>
        <v>8.6713722847079815</v>
      </c>
      <c r="E39" s="5"/>
      <c r="F39" s="3"/>
    </row>
    <row r="40" spans="1:6" ht="13.5" thickBot="1">
      <c r="A40" s="146" t="s">
        <v>193</v>
      </c>
      <c r="B40" s="152">
        <f>'Übersichtsblatt Ergebnisse'!C29+'Übersichtsblatt Ergebnisse'!C30+'Übersichtsblatt Ergebnisse'!C31</f>
        <v>1.4523902524592451</v>
      </c>
      <c r="C40" s="150">
        <f t="shared" si="0"/>
        <v>1.4523902524592451</v>
      </c>
      <c r="D40" s="150">
        <f t="shared" si="1"/>
        <v>1.4523902524592451</v>
      </c>
      <c r="E40" s="5"/>
      <c r="F40" s="3"/>
    </row>
    <row r="41" spans="1:6">
      <c r="A41" s="145" t="s">
        <v>34</v>
      </c>
      <c r="B41" s="153">
        <f>'Übersichtsblatt Ergebnisse'!C36+'Übersichtsblatt Ergebnisse'!C28</f>
        <v>8.856649103116716</v>
      </c>
      <c r="C41" s="149">
        <f t="shared" si="0"/>
        <v>8.856649103116716</v>
      </c>
      <c r="D41" s="5"/>
      <c r="E41" s="5"/>
      <c r="F41" s="3"/>
    </row>
    <row r="42" spans="1:6">
      <c r="A42" s="145" t="s">
        <v>36</v>
      </c>
      <c r="B42" s="153">
        <f>'Übersichtsblatt Ergebnisse'!C26</f>
        <v>0</v>
      </c>
      <c r="C42" s="149">
        <f t="shared" si="0"/>
        <v>0</v>
      </c>
      <c r="D42" s="5"/>
      <c r="E42" s="5"/>
      <c r="F42" s="3"/>
    </row>
    <row r="43" spans="1:6" ht="13.5" thickBot="1">
      <c r="A43" s="146" t="s">
        <v>190</v>
      </c>
      <c r="B43" s="152">
        <f>'Übersichtsblatt Ergebnisse'!C38</f>
        <v>1.2993496737447325</v>
      </c>
      <c r="C43" s="150">
        <f t="shared" si="0"/>
        <v>1.2993496737447325</v>
      </c>
      <c r="D43" s="5"/>
      <c r="E43" s="5"/>
      <c r="F43" s="3"/>
    </row>
    <row r="44" spans="1:6" ht="13.5" thickBot="1">
      <c r="A44" s="147" t="s">
        <v>35</v>
      </c>
      <c r="B44" s="154">
        <f>'Übersichtsblatt Ergebnisse'!C37</f>
        <v>10.198519276986172</v>
      </c>
      <c r="C44" s="114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</sheetData>
  <sheetProtection password="DAC7"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Dateneingabe</vt:lpstr>
      <vt:lpstr>Umrechnung</vt:lpstr>
      <vt:lpstr>Übersichtsblatt Ergebnisse</vt:lpstr>
      <vt:lpstr>Erlöse der Milchproduktion</vt:lpstr>
      <vt:lpstr>Vollkosten der Milchproduktion</vt:lpstr>
      <vt:lpstr>Dateneingabe!Drucktitel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Dusseldorf Tom</dc:creator>
  <cp:lastModifiedBy>Andre.Meier</cp:lastModifiedBy>
  <cp:lastPrinted>2014-07-21T07:53:21Z</cp:lastPrinted>
  <dcterms:created xsi:type="dcterms:W3CDTF">2000-01-18T17:58:09Z</dcterms:created>
  <dcterms:modified xsi:type="dcterms:W3CDTF">2014-07-21T08:52:50Z</dcterms:modified>
</cp:coreProperties>
</file>